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13155" activeTab="1"/>
  </bookViews>
  <sheets>
    <sheet name="FORM. DEL INGRESO" sheetId="1" r:id="rId1"/>
    <sheet name="FORM. GASTO" sheetId="2" r:id="rId2"/>
    <sheet name="FORM. DE LOS PROYECTOS" sheetId="3" r:id="rId3"/>
  </sheets>
  <definedNames/>
  <calcPr fullCalcOnLoad="1"/>
</workbook>
</file>

<file path=xl/sharedStrings.xml><?xml version="1.0" encoding="utf-8"?>
<sst xmlns="http://schemas.openxmlformats.org/spreadsheetml/2006/main" count="269" uniqueCount="108">
  <si>
    <t>REGISTRO  INTERNO ONAPRES</t>
  </si>
  <si>
    <t>FECHA:</t>
  </si>
  <si>
    <t>HORA: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</si>
  <si>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</si>
  <si>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</si>
  <si>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</si>
  <si>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</si>
  <si>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</si>
  <si>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</si>
  <si>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</si>
  <si>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</si>
  <si>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</si>
  <si>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</si>
  <si>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</si>
  <si>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</si>
  <si>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</si>
  <si>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INFORME MENSUAL DEL INGRESO</t>
  </si>
  <si>
    <t>Denominación de la Cuenta</t>
  </si>
  <si>
    <t>En el mes</t>
  </si>
  <si>
    <t>GRUPO</t>
  </si>
  <si>
    <t>SUBGRUPO</t>
  </si>
  <si>
    <t>(3)</t>
  </si>
  <si>
    <t>(4)</t>
  </si>
  <si>
    <t>(2)</t>
  </si>
  <si>
    <t>(1)</t>
  </si>
  <si>
    <t>Fondo</t>
  </si>
  <si>
    <t>ACT./OBRA</t>
  </si>
  <si>
    <t>(5)</t>
  </si>
  <si>
    <t>Clasificación del Ingreso</t>
  </si>
  <si>
    <t>FORMULARIO NO. 1</t>
  </si>
  <si>
    <t>SUB PROG.</t>
  </si>
  <si>
    <t>FORMULARIO NO.2</t>
  </si>
  <si>
    <t>AÑO:</t>
  </si>
  <si>
    <t>MES:</t>
  </si>
  <si>
    <t>ACT/ OBRA</t>
  </si>
  <si>
    <t>DENOMINACIÓN</t>
  </si>
  <si>
    <t>FECHA</t>
  </si>
  <si>
    <t xml:space="preserve">AVANCE  FINANCIERO </t>
  </si>
  <si>
    <t>(6)</t>
  </si>
  <si>
    <t>INICIO</t>
  </si>
  <si>
    <t>FINAL</t>
  </si>
  <si>
    <t>Acumulada</t>
  </si>
  <si>
    <t>OBSERVACIONES:</t>
  </si>
  <si>
    <t>(8)</t>
  </si>
  <si>
    <t>FORMULARIO NO.3</t>
  </si>
  <si>
    <t>Ejecución Acum. Años Anteriores</t>
  </si>
  <si>
    <t>Ejecución Acual</t>
  </si>
  <si>
    <t>AVANCE FISICO %</t>
  </si>
  <si>
    <t>Ingresos</t>
  </si>
  <si>
    <t>Avance Acumulado  Año N</t>
  </si>
  <si>
    <t>Variación Presupuesto- Ejecución Acum. N+1</t>
  </si>
  <si>
    <t>Avance Específico Año N+1</t>
  </si>
  <si>
    <t xml:space="preserve">Presupuesto Año </t>
  </si>
  <si>
    <t>Fuente de Financiamiento</t>
  </si>
  <si>
    <t>Costo Total del Proyecto RD$</t>
  </si>
  <si>
    <t>INFORMACION FISICA Y FINANCIERA DE LOS PROYECTOS</t>
  </si>
  <si>
    <t xml:space="preserve"> </t>
  </si>
  <si>
    <t>De La Administración Central</t>
  </si>
  <si>
    <t>Venta de Servicios del Estado</t>
  </si>
  <si>
    <t xml:space="preserve">Onapi Sede Central </t>
  </si>
  <si>
    <t>Onapi Región Norte (Santiago)</t>
  </si>
  <si>
    <t>Onapi  Santo Domingo Este</t>
  </si>
  <si>
    <t>SALDOS DE CAJA Y BANCO</t>
  </si>
  <si>
    <t>BALANCE INICIAL CAJA Y BANCO            (*)</t>
  </si>
  <si>
    <t>(+)</t>
  </si>
  <si>
    <t>(=)</t>
  </si>
  <si>
    <t>DISPONIBILIDAD</t>
  </si>
  <si>
    <t>(-)</t>
  </si>
  <si>
    <t>GASTOS</t>
  </si>
  <si>
    <t>BALANCE FINAL DE CAJA Y BANCO</t>
  </si>
  <si>
    <t>BALANCE INICIAL</t>
  </si>
  <si>
    <t>BALANCE FINAL</t>
  </si>
  <si>
    <t>CUENTAS POR PAGAR</t>
  </si>
  <si>
    <t>BALANCE INICIAL CUENTAS POR PAGAR</t>
  </si>
  <si>
    <t>CUENTAS POR PAGAR DEL MES</t>
  </si>
  <si>
    <t>RETENCIONES</t>
  </si>
  <si>
    <t>BALANCE FINAL DE CUENTAS POR PAGAR</t>
  </si>
  <si>
    <t>BALANCE INICIAL DE CUENTAS POR PAGAR</t>
  </si>
  <si>
    <t>CUENTAS PAGADAS EN EL MES DE MESES ANTERIORES</t>
  </si>
  <si>
    <t>OPEN</t>
  </si>
  <si>
    <t>DEUDA PAGADA</t>
  </si>
  <si>
    <t>TEKNOWLOGIC</t>
  </si>
  <si>
    <t>TERRENO SOLA STGO</t>
  </si>
  <si>
    <t xml:space="preserve">Venta   de Servicios del Estado </t>
  </si>
  <si>
    <t>Onapi Website</t>
  </si>
  <si>
    <t>Ventanilla Unica</t>
  </si>
  <si>
    <t>Ingresos Diverso</t>
  </si>
  <si>
    <t>INCREMENTO EN CUENTA POR PAGAR</t>
  </si>
  <si>
    <t>INSTITUCIÓN:</t>
  </si>
  <si>
    <t>OFICINA NACIONAL DE LA PROPIEDAD INDUSTRIAL (ONAPI)</t>
  </si>
  <si>
    <t>CÓDIGO:</t>
  </si>
  <si>
    <t>NÚMERO:</t>
  </si>
  <si>
    <t>EJECUCIÓN PRESUPUESTARIA DEL GASTO</t>
  </si>
  <si>
    <t>IMPUTACIÓN PRESUPUESTARIA</t>
  </si>
  <si>
    <t>EJECUCIÓN DEL GASTO</t>
  </si>
  <si>
    <t>CÁLCULO DE VARIACIONES</t>
  </si>
  <si>
    <t>INGRESOS</t>
  </si>
  <si>
    <t>INSTITUCIÓN:    OFICINA NACIONAL DE LA PROPIEDAD INDUSTRIAL</t>
  </si>
  <si>
    <t>DISMINUCIÓN EFECTIVO EN CAJA Y BANCO</t>
  </si>
  <si>
    <t>Loteria Nacional</t>
  </si>
  <si>
    <t xml:space="preserve">      </t>
  </si>
  <si>
    <t>Onapi San Francisco de Macoris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</si>
  <si>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</si>
  <si>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AUMENTO DE CUENTAS POR PAGAR</t>
  </si>
  <si>
    <t>AUMENTO  DE CAJA Y BANCO</t>
  </si>
  <si>
    <t>FEBRERO</t>
  </si>
  <si>
    <t>MES FEBRERO  DEL  2013</t>
  </si>
  <si>
    <t>MES DE FEBRERO DE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</si>
</sst>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0"/>
      <color indexed="45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8" fillId="0" borderId="12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20" xfId="0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28" xfId="0" applyBorder="1" applyAlignment="1">
      <alignment/>
    </xf>
    <xf numFmtId="0" fontId="8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29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12" fillId="0" borderId="3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3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2" fillId="0" borderId="35" xfId="0" applyFont="1" applyBorder="1" applyAlignment="1">
      <alignment vertical="top"/>
    </xf>
    <xf numFmtId="0" fontId="12" fillId="0" borderId="35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7" fillId="0" borderId="30" xfId="0" applyFont="1" applyBorder="1" applyAlignment="1">
      <alignment horizontal="right"/>
    </xf>
    <xf numFmtId="0" fontId="0" fillId="0" borderId="38" xfId="0" applyBorder="1" applyAlignment="1">
      <alignment/>
    </xf>
    <xf numFmtId="49" fontId="13" fillId="0" borderId="39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0" fontId="14" fillId="0" borderId="40" xfId="0" applyFont="1" applyBorder="1" applyAlignment="1">
      <alignment vertical="center" wrapText="1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41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43" fontId="0" fillId="0" borderId="0" xfId="48" applyFont="1" applyAlignment="1">
      <alignment/>
    </xf>
    <xf numFmtId="0" fontId="0" fillId="33" borderId="0" xfId="0" applyFill="1" applyAlignment="1">
      <alignment/>
    </xf>
    <xf numFmtId="0" fontId="16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45" xfId="0" applyBorder="1" applyAlignment="1">
      <alignment/>
    </xf>
    <xf numFmtId="43" fontId="0" fillId="34" borderId="19" xfId="48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49" xfId="0" applyFont="1" applyBorder="1" applyAlignment="1">
      <alignment/>
    </xf>
    <xf numFmtId="0" fontId="0" fillId="0" borderId="2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" fillId="0" borderId="48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3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/>
    </xf>
    <xf numFmtId="43" fontId="0" fillId="0" borderId="49" xfId="48" applyFont="1" applyBorder="1" applyAlignment="1">
      <alignment/>
    </xf>
    <xf numFmtId="43" fontId="5" fillId="0" borderId="49" xfId="48" applyFont="1" applyBorder="1" applyAlignment="1">
      <alignment/>
    </xf>
    <xf numFmtId="43" fontId="0" fillId="0" borderId="49" xfId="48" applyFont="1" applyBorder="1" applyAlignment="1">
      <alignment/>
    </xf>
    <xf numFmtId="4" fontId="5" fillId="0" borderId="49" xfId="0" applyNumberFormat="1" applyFont="1" applyBorder="1" applyAlignment="1">
      <alignment/>
    </xf>
    <xf numFmtId="43" fontId="0" fillId="0" borderId="51" xfId="48" applyFont="1" applyBorder="1" applyAlignment="1">
      <alignment/>
    </xf>
    <xf numFmtId="0" fontId="0" fillId="0" borderId="55" xfId="0" applyBorder="1" applyAlignment="1">
      <alignment/>
    </xf>
    <xf numFmtId="43" fontId="0" fillId="34" borderId="49" xfId="48" applyFont="1" applyFill="1" applyBorder="1" applyAlignment="1">
      <alignment/>
    </xf>
    <xf numFmtId="0" fontId="5" fillId="0" borderId="45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3" fontId="0" fillId="34" borderId="19" xfId="48" applyFont="1" applyFill="1" applyBorder="1" applyAlignment="1">
      <alignment/>
    </xf>
    <xf numFmtId="43" fontId="5" fillId="34" borderId="19" xfId="48" applyFont="1" applyFill="1" applyBorder="1" applyAlignment="1">
      <alignment/>
    </xf>
    <xf numFmtId="0" fontId="0" fillId="34" borderId="19" xfId="0" applyFill="1" applyBorder="1" applyAlignment="1">
      <alignment/>
    </xf>
    <xf numFmtId="4" fontId="0" fillId="34" borderId="19" xfId="0" applyNumberFormat="1" applyFill="1" applyBorder="1" applyAlignment="1">
      <alignment/>
    </xf>
    <xf numFmtId="43" fontId="0" fillId="34" borderId="50" xfId="48" applyFont="1" applyFill="1" applyBorder="1" applyAlignment="1">
      <alignment/>
    </xf>
    <xf numFmtId="43" fontId="0" fillId="34" borderId="45" xfId="48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0" fontId="0" fillId="34" borderId="50" xfId="0" applyFill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57" xfId="0" applyFont="1" applyBorder="1" applyAlignment="1">
      <alignment/>
    </xf>
    <xf numFmtId="43" fontId="18" fillId="0" borderId="57" xfId="48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14" xfId="0" applyFont="1" applyBorder="1" applyAlignment="1">
      <alignment/>
    </xf>
    <xf numFmtId="43" fontId="18" fillId="0" borderId="14" xfId="48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14" xfId="0" applyNumberFormat="1" applyFont="1" applyBorder="1" applyAlignment="1">
      <alignment/>
    </xf>
    <xf numFmtId="43" fontId="6" fillId="0" borderId="57" xfId="48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Alignment="1">
      <alignment/>
    </xf>
    <xf numFmtId="0" fontId="18" fillId="0" borderId="43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0" xfId="0" applyFont="1" applyBorder="1" applyAlignment="1">
      <alignment/>
    </xf>
    <xf numFmtId="43" fontId="6" fillId="0" borderId="0" xfId="48" applyFont="1" applyBorder="1" applyAlignment="1">
      <alignment/>
    </xf>
    <xf numFmtId="0" fontId="18" fillId="0" borderId="14" xfId="0" applyFont="1" applyBorder="1" applyAlignment="1">
      <alignment horizontal="center"/>
    </xf>
    <xf numFmtId="43" fontId="18" fillId="34" borderId="14" xfId="48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3" xfId="0" applyFont="1" applyBorder="1" applyAlignment="1">
      <alignment/>
    </xf>
    <xf numFmtId="0" fontId="9" fillId="0" borderId="28" xfId="0" applyFont="1" applyBorder="1" applyAlignment="1">
      <alignment horizontal="left" vertical="top"/>
    </xf>
    <xf numFmtId="0" fontId="9" fillId="0" borderId="55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9" fillId="0" borderId="58" xfId="0" applyFont="1" applyBorder="1" applyAlignment="1">
      <alignment vertical="top"/>
    </xf>
    <xf numFmtId="0" fontId="9" fillId="0" borderId="59" xfId="0" applyFont="1" applyBorder="1" applyAlignment="1">
      <alignment vertical="top"/>
    </xf>
    <xf numFmtId="0" fontId="13" fillId="0" borderId="59" xfId="0" applyFont="1" applyBorder="1" applyAlignment="1">
      <alignment vertical="top"/>
    </xf>
    <xf numFmtId="0" fontId="10" fillId="0" borderId="59" xfId="0" applyFont="1" applyBorder="1" applyAlignment="1">
      <alignment vertical="top"/>
    </xf>
    <xf numFmtId="0" fontId="9" fillId="0" borderId="56" xfId="0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center" vertical="top" wrapText="1"/>
    </xf>
    <xf numFmtId="49" fontId="8" fillId="0" borderId="50" xfId="0" applyNumberFormat="1" applyFont="1" applyBorder="1" applyAlignment="1">
      <alignment horizontal="center" vertical="top" wrapText="1"/>
    </xf>
    <xf numFmtId="49" fontId="8" fillId="0" borderId="51" xfId="0" applyNumberFormat="1" applyFont="1" applyBorder="1" applyAlignment="1">
      <alignment horizontal="center" vertical="top" wrapText="1"/>
    </xf>
    <xf numFmtId="49" fontId="8" fillId="0" borderId="60" xfId="0" applyNumberFormat="1" applyFont="1" applyBorder="1" applyAlignment="1">
      <alignment horizontal="center" vertical="top"/>
    </xf>
    <xf numFmtId="49" fontId="7" fillId="0" borderId="50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top"/>
    </xf>
    <xf numFmtId="49" fontId="8" fillId="0" borderId="61" xfId="0" applyNumberFormat="1" applyFont="1" applyBorder="1" applyAlignment="1">
      <alignment horizontal="center" vertical="top" wrapText="1"/>
    </xf>
    <xf numFmtId="4" fontId="13" fillId="0" borderId="56" xfId="0" applyNumberFormat="1" applyFont="1" applyBorder="1" applyAlignment="1">
      <alignment vertical="top"/>
    </xf>
    <xf numFmtId="43" fontId="0" fillId="34" borderId="49" xfId="48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22" xfId="0" applyFill="1" applyBorder="1" applyAlignment="1">
      <alignment/>
    </xf>
    <xf numFmtId="43" fontId="5" fillId="34" borderId="49" xfId="48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52" xfId="0" applyFont="1" applyFill="1" applyBorder="1" applyAlignment="1">
      <alignment/>
    </xf>
    <xf numFmtId="43" fontId="5" fillId="34" borderId="52" xfId="0" applyNumberFormat="1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56" xfId="0" applyFont="1" applyFill="1" applyBorder="1" applyAlignment="1">
      <alignment horizontal="center"/>
    </xf>
    <xf numFmtId="49" fontId="5" fillId="34" borderId="61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43" fontId="5" fillId="34" borderId="45" xfId="48" applyFont="1" applyFill="1" applyBorder="1" applyAlignment="1">
      <alignment/>
    </xf>
    <xf numFmtId="43" fontId="5" fillId="34" borderId="19" xfId="0" applyNumberFormat="1" applyFont="1" applyFill="1" applyBorder="1" applyAlignment="1">
      <alignment/>
    </xf>
    <xf numFmtId="43" fontId="5" fillId="34" borderId="49" xfId="0" applyNumberFormat="1" applyFont="1" applyFill="1" applyBorder="1" applyAlignment="1">
      <alignment/>
    </xf>
    <xf numFmtId="4" fontId="0" fillId="34" borderId="49" xfId="0" applyNumberFormat="1" applyFill="1" applyBorder="1" applyAlignment="1">
      <alignment/>
    </xf>
    <xf numFmtId="0" fontId="7" fillId="34" borderId="46" xfId="0" applyFont="1" applyFill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3" fontId="0" fillId="0" borderId="0" xfId="48" applyFont="1" applyBorder="1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>
      <alignment/>
    </xf>
    <xf numFmtId="43" fontId="0" fillId="34" borderId="0" xfId="48" applyFont="1" applyFill="1" applyAlignment="1">
      <alignment/>
    </xf>
    <xf numFmtId="0" fontId="10" fillId="34" borderId="13" xfId="0" applyFont="1" applyFill="1" applyBorder="1" applyAlignment="1">
      <alignment vertical="top"/>
    </xf>
    <xf numFmtId="43" fontId="13" fillId="34" borderId="13" xfId="48" applyFont="1" applyFill="1" applyBorder="1" applyAlignment="1">
      <alignment vertical="top"/>
    </xf>
    <xf numFmtId="43" fontId="10" fillId="34" borderId="13" xfId="48" applyFont="1" applyFill="1" applyBorder="1" applyAlignment="1">
      <alignment vertical="top"/>
    </xf>
    <xf numFmtId="43" fontId="10" fillId="34" borderId="13" xfId="0" applyNumberFormat="1" applyFont="1" applyFill="1" applyBorder="1" applyAlignment="1">
      <alignment vertical="top"/>
    </xf>
    <xf numFmtId="4" fontId="13" fillId="34" borderId="13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43" fontId="5" fillId="34" borderId="0" xfId="0" applyNumberFormat="1" applyFont="1" applyFill="1" applyBorder="1" applyAlignment="1">
      <alignment/>
    </xf>
    <xf numFmtId="43" fontId="5" fillId="34" borderId="0" xfId="48" applyFont="1" applyFill="1" applyBorder="1" applyAlignment="1">
      <alignment/>
    </xf>
    <xf numFmtId="0" fontId="0" fillId="0" borderId="40" xfId="0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34" borderId="56" xfId="0" applyNumberFormat="1" applyFont="1" applyFill="1" applyBorder="1" applyAlignment="1">
      <alignment horizontal="center"/>
    </xf>
    <xf numFmtId="49" fontId="5" fillId="34" borderId="58" xfId="0" applyNumberFormat="1" applyFont="1" applyFill="1" applyBorder="1" applyAlignment="1">
      <alignment horizontal="center"/>
    </xf>
    <xf numFmtId="43" fontId="0" fillId="34" borderId="63" xfId="48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0" xfId="0" applyFont="1" applyBorder="1" applyAlignment="1">
      <alignment/>
    </xf>
    <xf numFmtId="0" fontId="0" fillId="0" borderId="26" xfId="0" applyFont="1" applyBorder="1" applyAlignment="1">
      <alignment/>
    </xf>
    <xf numFmtId="43" fontId="6" fillId="34" borderId="0" xfId="48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49" xfId="0" applyFont="1" applyBorder="1" applyAlignment="1">
      <alignment/>
    </xf>
    <xf numFmtId="43" fontId="0" fillId="0" borderId="58" xfId="48" applyFont="1" applyBorder="1" applyAlignment="1">
      <alignment/>
    </xf>
    <xf numFmtId="43" fontId="5" fillId="34" borderId="59" xfId="48" applyFont="1" applyFill="1" applyBorder="1" applyAlignment="1">
      <alignment/>
    </xf>
    <xf numFmtId="43" fontId="0" fillId="34" borderId="59" xfId="48" applyFont="1" applyFill="1" applyBorder="1" applyAlignment="1">
      <alignment/>
    </xf>
    <xf numFmtId="43" fontId="0" fillId="34" borderId="59" xfId="48" applyFont="1" applyFill="1" applyBorder="1" applyAlignment="1">
      <alignment/>
    </xf>
    <xf numFmtId="0" fontId="0" fillId="34" borderId="59" xfId="0" applyFill="1" applyBorder="1" applyAlignment="1">
      <alignment/>
    </xf>
    <xf numFmtId="43" fontId="5" fillId="34" borderId="59" xfId="0" applyNumberFormat="1" applyFont="1" applyFill="1" applyBorder="1" applyAlignment="1">
      <alignment/>
    </xf>
    <xf numFmtId="43" fontId="0" fillId="0" borderId="59" xfId="48" applyFont="1" applyBorder="1" applyAlignment="1">
      <alignment/>
    </xf>
    <xf numFmtId="43" fontId="5" fillId="0" borderId="59" xfId="48" applyFont="1" applyBorder="1" applyAlignment="1">
      <alignment/>
    </xf>
    <xf numFmtId="43" fontId="0" fillId="0" borderId="59" xfId="48" applyFont="1" applyBorder="1" applyAlignment="1">
      <alignment/>
    </xf>
    <xf numFmtId="0" fontId="0" fillId="0" borderId="61" xfId="0" applyBorder="1" applyAlignment="1">
      <alignment/>
    </xf>
    <xf numFmtId="0" fontId="0" fillId="0" borderId="58" xfId="0" applyBorder="1" applyAlignment="1">
      <alignment/>
    </xf>
    <xf numFmtId="4" fontId="5" fillId="34" borderId="59" xfId="0" applyNumberFormat="1" applyFont="1" applyFill="1" applyBorder="1" applyAlignment="1">
      <alignment/>
    </xf>
    <xf numFmtId="4" fontId="0" fillId="0" borderId="59" xfId="0" applyNumberFormat="1" applyFont="1" applyBorder="1" applyAlignment="1">
      <alignment/>
    </xf>
    <xf numFmtId="0" fontId="0" fillId="0" borderId="59" xfId="0" applyBorder="1" applyAlignment="1">
      <alignment/>
    </xf>
    <xf numFmtId="43" fontId="0" fillId="34" borderId="0" xfId="48" applyFont="1" applyFill="1" applyBorder="1" applyAlignment="1">
      <alignment/>
    </xf>
    <xf numFmtId="43" fontId="0" fillId="34" borderId="0" xfId="48" applyFont="1" applyFill="1" applyBorder="1" applyAlignment="1">
      <alignment/>
    </xf>
    <xf numFmtId="0" fontId="0" fillId="35" borderId="0" xfId="0" applyFill="1" applyAlignment="1">
      <alignment/>
    </xf>
    <xf numFmtId="0" fontId="19" fillId="35" borderId="0" xfId="0" applyFont="1" applyFill="1" applyAlignment="1">
      <alignment/>
    </xf>
    <xf numFmtId="43" fontId="13" fillId="34" borderId="13" xfId="48" applyFont="1" applyFill="1" applyBorder="1" applyAlignment="1">
      <alignment/>
    </xf>
    <xf numFmtId="0" fontId="11" fillId="0" borderId="2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43" fontId="0" fillId="35" borderId="59" xfId="48" applyFont="1" applyFill="1" applyBorder="1" applyAlignment="1">
      <alignment/>
    </xf>
    <xf numFmtId="0" fontId="0" fillId="9" borderId="0" xfId="0" applyFont="1" applyFill="1" applyBorder="1" applyAlignment="1">
      <alignment/>
    </xf>
    <xf numFmtId="43" fontId="0" fillId="9" borderId="19" xfId="48" applyFont="1" applyFill="1" applyBorder="1" applyAlignment="1">
      <alignment/>
    </xf>
    <xf numFmtId="0" fontId="0" fillId="9" borderId="19" xfId="0" applyFill="1" applyBorder="1" applyAlignment="1">
      <alignment/>
    </xf>
    <xf numFmtId="43" fontId="0" fillId="35" borderId="59" xfId="48" applyFont="1" applyFill="1" applyBorder="1" applyAlignment="1">
      <alignment/>
    </xf>
    <xf numFmtId="0" fontId="0" fillId="35" borderId="0" xfId="0" applyFont="1" applyFill="1" applyAlignment="1">
      <alignment/>
    </xf>
    <xf numFmtId="43" fontId="0" fillId="9" borderId="19" xfId="48" applyFont="1" applyFill="1" applyBorder="1" applyAlignment="1">
      <alignment/>
    </xf>
    <xf numFmtId="0" fontId="0" fillId="35" borderId="49" xfId="0" applyFill="1" applyBorder="1" applyAlignment="1">
      <alignment/>
    </xf>
    <xf numFmtId="43" fontId="0" fillId="35" borderId="0" xfId="0" applyNumberFormat="1" applyFill="1" applyAlignment="1">
      <alignment/>
    </xf>
    <xf numFmtId="43" fontId="0" fillId="35" borderId="0" xfId="48" applyFont="1" applyFill="1" applyBorder="1" applyAlignment="1">
      <alignment/>
    </xf>
    <xf numFmtId="3" fontId="0" fillId="35" borderId="0" xfId="0" applyNumberFormat="1" applyFill="1" applyAlignment="1">
      <alignment/>
    </xf>
    <xf numFmtId="43" fontId="0" fillId="35" borderId="0" xfId="48" applyFont="1" applyFill="1" applyAlignment="1">
      <alignment/>
    </xf>
    <xf numFmtId="43" fontId="5" fillId="35" borderId="0" xfId="48" applyFont="1" applyFill="1" applyBorder="1" applyAlignment="1">
      <alignment/>
    </xf>
    <xf numFmtId="2" fontId="0" fillId="35" borderId="0" xfId="0" applyNumberFormat="1" applyFill="1" applyAlignment="1">
      <alignment/>
    </xf>
    <xf numFmtId="43" fontId="0" fillId="35" borderId="12" xfId="48" applyFont="1" applyFill="1" applyBorder="1" applyAlignment="1">
      <alignment/>
    </xf>
    <xf numFmtId="0" fontId="21" fillId="35" borderId="0" xfId="0" applyFont="1" applyFill="1" applyAlignment="1">
      <alignment/>
    </xf>
    <xf numFmtId="49" fontId="5" fillId="0" borderId="4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7" fillId="0" borderId="41" xfId="0" applyNumberFormat="1" applyFont="1" applyBorder="1" applyAlignment="1">
      <alignment horizontal="center" vertical="center" wrapText="1"/>
    </xf>
    <xf numFmtId="49" fontId="17" fillId="0" borderId="45" xfId="0" applyNumberFormat="1" applyFont="1" applyBorder="1" applyAlignment="1">
      <alignment horizontal="center" vertical="center" wrapText="1"/>
    </xf>
    <xf numFmtId="49" fontId="17" fillId="0" borderId="55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17" fillId="0" borderId="58" xfId="0" applyNumberFormat="1" applyFont="1" applyBorder="1" applyAlignment="1">
      <alignment horizontal="center" vertical="center" wrapText="1"/>
    </xf>
    <xf numFmtId="49" fontId="17" fillId="0" borderId="59" xfId="0" applyNumberFormat="1" applyFont="1" applyBorder="1" applyAlignment="1">
      <alignment horizontal="center" vertical="center" wrapText="1"/>
    </xf>
    <xf numFmtId="49" fontId="17" fillId="0" borderId="61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top" wrapText="1"/>
    </xf>
    <xf numFmtId="49" fontId="8" fillId="0" borderId="47" xfId="0" applyNumberFormat="1" applyFont="1" applyBorder="1" applyAlignment="1">
      <alignment horizontal="center" vertical="top" wrapText="1"/>
    </xf>
    <xf numFmtId="49" fontId="8" fillId="0" borderId="4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7" fillId="34" borderId="13" xfId="0" applyFont="1" applyFill="1" applyBorder="1" applyAlignment="1">
      <alignment horizontal="right"/>
    </xf>
    <xf numFmtId="0" fontId="7" fillId="0" borderId="6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 vertical="top"/>
    </xf>
    <xf numFmtId="49" fontId="13" fillId="0" borderId="2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49" fontId="13" fillId="0" borderId="36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top"/>
    </xf>
    <xf numFmtId="0" fontId="14" fillId="0" borderId="53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49" fontId="13" fillId="0" borderId="40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56</xdr:row>
      <xdr:rowOff>0</xdr:rowOff>
    </xdr:from>
    <xdr:to>
      <xdr:col>0</xdr:col>
      <xdr:colOff>561975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013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390525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7621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10</xdr:row>
      <xdr:rowOff>0</xdr:rowOff>
    </xdr:from>
    <xdr:to>
      <xdr:col>2</xdr:col>
      <xdr:colOff>47625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1762125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10</xdr:row>
      <xdr:rowOff>0</xdr:rowOff>
    </xdr:from>
    <xdr:to>
      <xdr:col>2</xdr:col>
      <xdr:colOff>438150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9065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62125" y="17621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276225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76212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457200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7621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161925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17621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733675" y="176212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371725" y="1762125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419100</xdr:colOff>
      <xdr:row>10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37160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2600325" y="1762125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10</xdr:row>
      <xdr:rowOff>0</xdr:rowOff>
    </xdr:from>
    <xdr:to>
      <xdr:col>2</xdr:col>
      <xdr:colOff>466725</xdr:colOff>
      <xdr:row>10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41922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724150" y="176212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10</xdr:row>
      <xdr:rowOff>0</xdr:rowOff>
    </xdr:from>
    <xdr:to>
      <xdr:col>2</xdr:col>
      <xdr:colOff>371475</xdr:colOff>
      <xdr:row>10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32397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2562225" y="176212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686050" y="1762125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5</xdr:col>
      <xdr:colOff>952500</xdr:colOff>
      <xdr:row>62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3228975" y="10982325"/>
          <a:ext cx="4057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19050</xdr:colOff>
      <xdr:row>62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0" y="10982325"/>
          <a:ext cx="2524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6</xdr:col>
      <xdr:colOff>0</xdr:colOff>
      <xdr:row>62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228975" y="10982325"/>
          <a:ext cx="4286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64</xdr:row>
      <xdr:rowOff>0</xdr:rowOff>
    </xdr:from>
    <xdr:to>
      <xdr:col>0</xdr:col>
      <xdr:colOff>561975</xdr:colOff>
      <xdr:row>64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123825" y="121062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390525</xdr:colOff>
      <xdr:row>64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8575" y="1210627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64</xdr:row>
      <xdr:rowOff>0</xdr:rowOff>
    </xdr:from>
    <xdr:to>
      <xdr:col>2</xdr:col>
      <xdr:colOff>47625</xdr:colOff>
      <xdr:row>64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66675" y="12106275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64</xdr:row>
      <xdr:rowOff>0</xdr:rowOff>
    </xdr:from>
    <xdr:to>
      <xdr:col>2</xdr:col>
      <xdr:colOff>438150</xdr:colOff>
      <xdr:row>64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390650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762125" y="121062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276225</xdr:colOff>
      <xdr:row>64</xdr:row>
      <xdr:rowOff>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0" y="1210627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457200</xdr:colOff>
      <xdr:row>64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0" y="1210627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161925</xdr:colOff>
      <xdr:row>64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8575" y="1210627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2733675" y="1210627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5543550" y="1210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5543550" y="1210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2371725" y="12106275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64</xdr:row>
      <xdr:rowOff>0</xdr:rowOff>
    </xdr:from>
    <xdr:to>
      <xdr:col>2</xdr:col>
      <xdr:colOff>419100</xdr:colOff>
      <xdr:row>64</xdr:row>
      <xdr:rowOff>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1371600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2600325" y="12106275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64</xdr:row>
      <xdr:rowOff>0</xdr:rowOff>
    </xdr:from>
    <xdr:to>
      <xdr:col>2</xdr:col>
      <xdr:colOff>466725</xdr:colOff>
      <xdr:row>64</xdr:row>
      <xdr:rowOff>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1419225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2724150" y="1210627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64</xdr:row>
      <xdr:rowOff>0</xdr:rowOff>
    </xdr:from>
    <xdr:to>
      <xdr:col>2</xdr:col>
      <xdr:colOff>371475</xdr:colOff>
      <xdr:row>64</xdr:row>
      <xdr:rowOff>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1323975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2562225" y="1210627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2686050" y="12106275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1533525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42" name="Text Box 44"/>
        <xdr:cNvSpPr txBox="1">
          <a:spLocks noChangeArrowheads="1"/>
        </xdr:cNvSpPr>
      </xdr:nvSpPr>
      <xdr:spPr>
        <a:xfrm>
          <a:off x="4038600" y="1226820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43" name="Text Box 45"/>
        <xdr:cNvSpPr txBox="1">
          <a:spLocks noChangeArrowheads="1"/>
        </xdr:cNvSpPr>
      </xdr:nvSpPr>
      <xdr:spPr>
        <a:xfrm>
          <a:off x="3228975" y="12268200"/>
          <a:ext cx="428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56</xdr:row>
      <xdr:rowOff>0</xdr:rowOff>
    </xdr:from>
    <xdr:to>
      <xdr:col>0</xdr:col>
      <xdr:colOff>561975</xdr:colOff>
      <xdr:row>56</xdr:row>
      <xdr:rowOff>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123825" y="108013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390525</xdr:colOff>
      <xdr:row>10</xdr:row>
      <xdr:rowOff>0</xdr:rowOff>
    </xdr:to>
    <xdr:sp>
      <xdr:nvSpPr>
        <xdr:cNvPr id="45" name="Text Box 47"/>
        <xdr:cNvSpPr txBox="1">
          <a:spLocks noChangeArrowheads="1"/>
        </xdr:cNvSpPr>
      </xdr:nvSpPr>
      <xdr:spPr>
        <a:xfrm>
          <a:off x="28575" y="17621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10</xdr:row>
      <xdr:rowOff>0</xdr:rowOff>
    </xdr:from>
    <xdr:to>
      <xdr:col>2</xdr:col>
      <xdr:colOff>47625</xdr:colOff>
      <xdr:row>10</xdr:row>
      <xdr:rowOff>0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66675" y="1762125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10</xdr:row>
      <xdr:rowOff>0</xdr:rowOff>
    </xdr:from>
    <xdr:to>
      <xdr:col>2</xdr:col>
      <xdr:colOff>438150</xdr:colOff>
      <xdr:row>10</xdr:row>
      <xdr:rowOff>0</xdr:rowOff>
    </xdr:to>
    <xdr:sp>
      <xdr:nvSpPr>
        <xdr:cNvPr id="47" name="Text Box 49"/>
        <xdr:cNvSpPr txBox="1">
          <a:spLocks noChangeArrowheads="1"/>
        </xdr:cNvSpPr>
      </xdr:nvSpPr>
      <xdr:spPr>
        <a:xfrm>
          <a:off x="139065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48" name="Text Box 50"/>
        <xdr:cNvSpPr txBox="1">
          <a:spLocks noChangeArrowheads="1"/>
        </xdr:cNvSpPr>
      </xdr:nvSpPr>
      <xdr:spPr>
        <a:xfrm>
          <a:off x="1762125" y="17621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276225</xdr:colOff>
      <xdr:row>10</xdr:row>
      <xdr:rowOff>0</xdr:rowOff>
    </xdr:to>
    <xdr:sp>
      <xdr:nvSpPr>
        <xdr:cNvPr id="49" name="Text Box 51"/>
        <xdr:cNvSpPr txBox="1">
          <a:spLocks noChangeArrowheads="1"/>
        </xdr:cNvSpPr>
      </xdr:nvSpPr>
      <xdr:spPr>
        <a:xfrm>
          <a:off x="0" y="176212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457200</xdr:colOff>
      <xdr:row>10</xdr:row>
      <xdr:rowOff>0</xdr:rowOff>
    </xdr:to>
    <xdr:sp>
      <xdr:nvSpPr>
        <xdr:cNvPr id="50" name="Text Box 52"/>
        <xdr:cNvSpPr txBox="1">
          <a:spLocks noChangeArrowheads="1"/>
        </xdr:cNvSpPr>
      </xdr:nvSpPr>
      <xdr:spPr>
        <a:xfrm>
          <a:off x="0" y="17621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161925</xdr:colOff>
      <xdr:row>10</xdr:row>
      <xdr:rowOff>0</xdr:rowOff>
    </xdr:to>
    <xdr:sp>
      <xdr:nvSpPr>
        <xdr:cNvPr id="51" name="Text Box 53"/>
        <xdr:cNvSpPr txBox="1">
          <a:spLocks noChangeArrowheads="1"/>
        </xdr:cNvSpPr>
      </xdr:nvSpPr>
      <xdr:spPr>
        <a:xfrm>
          <a:off x="28575" y="17621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2" name="Text Box 54"/>
        <xdr:cNvSpPr txBox="1">
          <a:spLocks noChangeArrowheads="1"/>
        </xdr:cNvSpPr>
      </xdr:nvSpPr>
      <xdr:spPr>
        <a:xfrm>
          <a:off x="2733675" y="176212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3" name="Text Box 55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4" name="Text Box 56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5" name="Text Box 57"/>
        <xdr:cNvSpPr txBox="1">
          <a:spLocks noChangeArrowheads="1"/>
        </xdr:cNvSpPr>
      </xdr:nvSpPr>
      <xdr:spPr>
        <a:xfrm>
          <a:off x="2371725" y="1762125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419100</xdr:colOff>
      <xdr:row>10</xdr:row>
      <xdr:rowOff>0</xdr:rowOff>
    </xdr:to>
    <xdr:sp>
      <xdr:nvSpPr>
        <xdr:cNvPr id="56" name="Text Box 58"/>
        <xdr:cNvSpPr txBox="1">
          <a:spLocks noChangeArrowheads="1"/>
        </xdr:cNvSpPr>
      </xdr:nvSpPr>
      <xdr:spPr>
        <a:xfrm>
          <a:off x="137160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7" name="Text Box 59"/>
        <xdr:cNvSpPr txBox="1">
          <a:spLocks noChangeArrowheads="1"/>
        </xdr:cNvSpPr>
      </xdr:nvSpPr>
      <xdr:spPr>
        <a:xfrm>
          <a:off x="2600325" y="1762125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10</xdr:row>
      <xdr:rowOff>0</xdr:rowOff>
    </xdr:from>
    <xdr:to>
      <xdr:col>2</xdr:col>
      <xdr:colOff>466725</xdr:colOff>
      <xdr:row>10</xdr:row>
      <xdr:rowOff>0</xdr:rowOff>
    </xdr:to>
    <xdr:sp>
      <xdr:nvSpPr>
        <xdr:cNvPr id="58" name="Text Box 60"/>
        <xdr:cNvSpPr txBox="1">
          <a:spLocks noChangeArrowheads="1"/>
        </xdr:cNvSpPr>
      </xdr:nvSpPr>
      <xdr:spPr>
        <a:xfrm>
          <a:off x="141922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9" name="Text Box 61"/>
        <xdr:cNvSpPr txBox="1">
          <a:spLocks noChangeArrowheads="1"/>
        </xdr:cNvSpPr>
      </xdr:nvSpPr>
      <xdr:spPr>
        <a:xfrm>
          <a:off x="2724150" y="176212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10</xdr:row>
      <xdr:rowOff>0</xdr:rowOff>
    </xdr:from>
    <xdr:to>
      <xdr:col>2</xdr:col>
      <xdr:colOff>371475</xdr:colOff>
      <xdr:row>10</xdr:row>
      <xdr:rowOff>0</xdr:rowOff>
    </xdr:to>
    <xdr:sp>
      <xdr:nvSpPr>
        <xdr:cNvPr id="60" name="Text Box 62"/>
        <xdr:cNvSpPr txBox="1">
          <a:spLocks noChangeArrowheads="1"/>
        </xdr:cNvSpPr>
      </xdr:nvSpPr>
      <xdr:spPr>
        <a:xfrm>
          <a:off x="132397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1" name="Text Box 63"/>
        <xdr:cNvSpPr txBox="1">
          <a:spLocks noChangeArrowheads="1"/>
        </xdr:cNvSpPr>
      </xdr:nvSpPr>
      <xdr:spPr>
        <a:xfrm>
          <a:off x="2562225" y="176212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2" name="Text Box 64"/>
        <xdr:cNvSpPr txBox="1">
          <a:spLocks noChangeArrowheads="1"/>
        </xdr:cNvSpPr>
      </xdr:nvSpPr>
      <xdr:spPr>
        <a:xfrm>
          <a:off x="2686050" y="1762125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5</xdr:col>
      <xdr:colOff>952500</xdr:colOff>
      <xdr:row>62</xdr:row>
      <xdr:rowOff>0</xdr:rowOff>
    </xdr:to>
    <xdr:sp>
      <xdr:nvSpPr>
        <xdr:cNvPr id="63" name="Text Box 65"/>
        <xdr:cNvSpPr txBox="1">
          <a:spLocks noChangeArrowheads="1"/>
        </xdr:cNvSpPr>
      </xdr:nvSpPr>
      <xdr:spPr>
        <a:xfrm>
          <a:off x="3228975" y="10982325"/>
          <a:ext cx="4057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19050</xdr:colOff>
      <xdr:row>62</xdr:row>
      <xdr:rowOff>0</xdr:rowOff>
    </xdr:to>
    <xdr:sp>
      <xdr:nvSpPr>
        <xdr:cNvPr id="64" name="Text Box 66"/>
        <xdr:cNvSpPr txBox="1">
          <a:spLocks noChangeArrowheads="1"/>
        </xdr:cNvSpPr>
      </xdr:nvSpPr>
      <xdr:spPr>
        <a:xfrm>
          <a:off x="0" y="10982325"/>
          <a:ext cx="2524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6</xdr:col>
      <xdr:colOff>0</xdr:colOff>
      <xdr:row>62</xdr:row>
      <xdr:rowOff>0</xdr:rowOff>
    </xdr:to>
    <xdr:sp>
      <xdr:nvSpPr>
        <xdr:cNvPr id="65" name="Text Box 67"/>
        <xdr:cNvSpPr txBox="1">
          <a:spLocks noChangeArrowheads="1"/>
        </xdr:cNvSpPr>
      </xdr:nvSpPr>
      <xdr:spPr>
        <a:xfrm>
          <a:off x="3228975" y="10982325"/>
          <a:ext cx="4286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65</xdr:row>
      <xdr:rowOff>0</xdr:rowOff>
    </xdr:from>
    <xdr:to>
      <xdr:col>0</xdr:col>
      <xdr:colOff>561975</xdr:colOff>
      <xdr:row>65</xdr:row>
      <xdr:rowOff>0</xdr:rowOff>
    </xdr:to>
    <xdr:sp>
      <xdr:nvSpPr>
        <xdr:cNvPr id="66" name="Text Box 68"/>
        <xdr:cNvSpPr txBox="1">
          <a:spLocks noChangeArrowheads="1"/>
        </xdr:cNvSpPr>
      </xdr:nvSpPr>
      <xdr:spPr>
        <a:xfrm>
          <a:off x="123825" y="12268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390525</xdr:colOff>
      <xdr:row>65</xdr:row>
      <xdr:rowOff>0</xdr:rowOff>
    </xdr:to>
    <xdr:sp>
      <xdr:nvSpPr>
        <xdr:cNvPr id="67" name="Text Box 69"/>
        <xdr:cNvSpPr txBox="1">
          <a:spLocks noChangeArrowheads="1"/>
        </xdr:cNvSpPr>
      </xdr:nvSpPr>
      <xdr:spPr>
        <a:xfrm>
          <a:off x="28575" y="122682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65</xdr:row>
      <xdr:rowOff>0</xdr:rowOff>
    </xdr:from>
    <xdr:to>
      <xdr:col>2</xdr:col>
      <xdr:colOff>47625</xdr:colOff>
      <xdr:row>65</xdr:row>
      <xdr:rowOff>0</xdr:rowOff>
    </xdr:to>
    <xdr:sp>
      <xdr:nvSpPr>
        <xdr:cNvPr id="68" name="Text Box 70"/>
        <xdr:cNvSpPr txBox="1">
          <a:spLocks noChangeArrowheads="1"/>
        </xdr:cNvSpPr>
      </xdr:nvSpPr>
      <xdr:spPr>
        <a:xfrm>
          <a:off x="66675" y="12268200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65</xdr:row>
      <xdr:rowOff>0</xdr:rowOff>
    </xdr:from>
    <xdr:to>
      <xdr:col>2</xdr:col>
      <xdr:colOff>438150</xdr:colOff>
      <xdr:row>65</xdr:row>
      <xdr:rowOff>0</xdr:rowOff>
    </xdr:to>
    <xdr:sp>
      <xdr:nvSpPr>
        <xdr:cNvPr id="69" name="Text Box 71"/>
        <xdr:cNvSpPr txBox="1">
          <a:spLocks noChangeArrowheads="1"/>
        </xdr:cNvSpPr>
      </xdr:nvSpPr>
      <xdr:spPr>
        <a:xfrm>
          <a:off x="139065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70" name="Text Box 72"/>
        <xdr:cNvSpPr txBox="1">
          <a:spLocks noChangeArrowheads="1"/>
        </xdr:cNvSpPr>
      </xdr:nvSpPr>
      <xdr:spPr>
        <a:xfrm>
          <a:off x="1762125" y="122682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276225</xdr:colOff>
      <xdr:row>65</xdr:row>
      <xdr:rowOff>0</xdr:rowOff>
    </xdr:to>
    <xdr:sp>
      <xdr:nvSpPr>
        <xdr:cNvPr id="71" name="Text Box 73"/>
        <xdr:cNvSpPr txBox="1">
          <a:spLocks noChangeArrowheads="1"/>
        </xdr:cNvSpPr>
      </xdr:nvSpPr>
      <xdr:spPr>
        <a:xfrm>
          <a:off x="0" y="1226820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457200</xdr:colOff>
      <xdr:row>65</xdr:row>
      <xdr:rowOff>0</xdr:rowOff>
    </xdr:to>
    <xdr:sp>
      <xdr:nvSpPr>
        <xdr:cNvPr id="72" name="Text Box 74"/>
        <xdr:cNvSpPr txBox="1">
          <a:spLocks noChangeArrowheads="1"/>
        </xdr:cNvSpPr>
      </xdr:nvSpPr>
      <xdr:spPr>
        <a:xfrm>
          <a:off x="0" y="122682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161925</xdr:colOff>
      <xdr:row>65</xdr:row>
      <xdr:rowOff>0</xdr:rowOff>
    </xdr:to>
    <xdr:sp>
      <xdr:nvSpPr>
        <xdr:cNvPr id="73" name="Text Box 75"/>
        <xdr:cNvSpPr txBox="1">
          <a:spLocks noChangeArrowheads="1"/>
        </xdr:cNvSpPr>
      </xdr:nvSpPr>
      <xdr:spPr>
        <a:xfrm>
          <a:off x="28575" y="122682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4" name="Text Box 76"/>
        <xdr:cNvSpPr txBox="1">
          <a:spLocks noChangeArrowheads="1"/>
        </xdr:cNvSpPr>
      </xdr:nvSpPr>
      <xdr:spPr>
        <a:xfrm>
          <a:off x="2733675" y="12268200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5" name="Text Box 77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6" name="Text Box 78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7" name="Text Box 79"/>
        <xdr:cNvSpPr txBox="1">
          <a:spLocks noChangeArrowheads="1"/>
        </xdr:cNvSpPr>
      </xdr:nvSpPr>
      <xdr:spPr>
        <a:xfrm>
          <a:off x="2371725" y="12268200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65</xdr:row>
      <xdr:rowOff>0</xdr:rowOff>
    </xdr:from>
    <xdr:to>
      <xdr:col>2</xdr:col>
      <xdr:colOff>419100</xdr:colOff>
      <xdr:row>65</xdr:row>
      <xdr:rowOff>0</xdr:rowOff>
    </xdr:to>
    <xdr:sp>
      <xdr:nvSpPr>
        <xdr:cNvPr id="78" name="Text Box 80"/>
        <xdr:cNvSpPr txBox="1">
          <a:spLocks noChangeArrowheads="1"/>
        </xdr:cNvSpPr>
      </xdr:nvSpPr>
      <xdr:spPr>
        <a:xfrm>
          <a:off x="137160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9" name="Text Box 81"/>
        <xdr:cNvSpPr txBox="1">
          <a:spLocks noChangeArrowheads="1"/>
        </xdr:cNvSpPr>
      </xdr:nvSpPr>
      <xdr:spPr>
        <a:xfrm>
          <a:off x="2600325" y="1226820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65</xdr:row>
      <xdr:rowOff>0</xdr:rowOff>
    </xdr:from>
    <xdr:to>
      <xdr:col>2</xdr:col>
      <xdr:colOff>466725</xdr:colOff>
      <xdr:row>65</xdr:row>
      <xdr:rowOff>0</xdr:rowOff>
    </xdr:to>
    <xdr:sp>
      <xdr:nvSpPr>
        <xdr:cNvPr id="80" name="Text Box 82"/>
        <xdr:cNvSpPr txBox="1">
          <a:spLocks noChangeArrowheads="1"/>
        </xdr:cNvSpPr>
      </xdr:nvSpPr>
      <xdr:spPr>
        <a:xfrm>
          <a:off x="141922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81" name="Text Box 83"/>
        <xdr:cNvSpPr txBox="1">
          <a:spLocks noChangeArrowheads="1"/>
        </xdr:cNvSpPr>
      </xdr:nvSpPr>
      <xdr:spPr>
        <a:xfrm>
          <a:off x="2724150" y="1226820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65</xdr:row>
      <xdr:rowOff>0</xdr:rowOff>
    </xdr:from>
    <xdr:to>
      <xdr:col>2</xdr:col>
      <xdr:colOff>371475</xdr:colOff>
      <xdr:row>65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32397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83" name="Text Box 85"/>
        <xdr:cNvSpPr txBox="1">
          <a:spLocks noChangeArrowheads="1"/>
        </xdr:cNvSpPr>
      </xdr:nvSpPr>
      <xdr:spPr>
        <a:xfrm>
          <a:off x="2562225" y="122682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84" name="Text Box 86"/>
        <xdr:cNvSpPr txBox="1">
          <a:spLocks noChangeArrowheads="1"/>
        </xdr:cNvSpPr>
      </xdr:nvSpPr>
      <xdr:spPr>
        <a:xfrm>
          <a:off x="2686050" y="1226820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5</xdr:col>
      <xdr:colOff>952500</xdr:colOff>
      <xdr:row>65</xdr:row>
      <xdr:rowOff>0</xdr:rowOff>
    </xdr:to>
    <xdr:sp>
      <xdr:nvSpPr>
        <xdr:cNvPr id="85" name="Text Box 87"/>
        <xdr:cNvSpPr txBox="1">
          <a:spLocks noChangeArrowheads="1"/>
        </xdr:cNvSpPr>
      </xdr:nvSpPr>
      <xdr:spPr>
        <a:xfrm>
          <a:off x="3228975" y="12268200"/>
          <a:ext cx="405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86" name="Text Box 89"/>
        <xdr:cNvSpPr txBox="1">
          <a:spLocks noChangeArrowheads="1"/>
        </xdr:cNvSpPr>
      </xdr:nvSpPr>
      <xdr:spPr>
        <a:xfrm>
          <a:off x="3228975" y="12268200"/>
          <a:ext cx="428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65</xdr:row>
      <xdr:rowOff>0</xdr:rowOff>
    </xdr:from>
    <xdr:to>
      <xdr:col>0</xdr:col>
      <xdr:colOff>561975</xdr:colOff>
      <xdr:row>65</xdr:row>
      <xdr:rowOff>0</xdr:rowOff>
    </xdr:to>
    <xdr:sp>
      <xdr:nvSpPr>
        <xdr:cNvPr id="87" name="Text Box 90"/>
        <xdr:cNvSpPr txBox="1">
          <a:spLocks noChangeArrowheads="1"/>
        </xdr:cNvSpPr>
      </xdr:nvSpPr>
      <xdr:spPr>
        <a:xfrm>
          <a:off x="123825" y="12268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390525</xdr:colOff>
      <xdr:row>65</xdr:row>
      <xdr:rowOff>0</xdr:rowOff>
    </xdr:to>
    <xdr:sp>
      <xdr:nvSpPr>
        <xdr:cNvPr id="88" name="Text Box 91"/>
        <xdr:cNvSpPr txBox="1">
          <a:spLocks noChangeArrowheads="1"/>
        </xdr:cNvSpPr>
      </xdr:nvSpPr>
      <xdr:spPr>
        <a:xfrm>
          <a:off x="28575" y="122682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65</xdr:row>
      <xdr:rowOff>0</xdr:rowOff>
    </xdr:from>
    <xdr:to>
      <xdr:col>2</xdr:col>
      <xdr:colOff>47625</xdr:colOff>
      <xdr:row>65</xdr:row>
      <xdr:rowOff>0</xdr:rowOff>
    </xdr:to>
    <xdr:sp>
      <xdr:nvSpPr>
        <xdr:cNvPr id="89" name="Text Box 92"/>
        <xdr:cNvSpPr txBox="1">
          <a:spLocks noChangeArrowheads="1"/>
        </xdr:cNvSpPr>
      </xdr:nvSpPr>
      <xdr:spPr>
        <a:xfrm>
          <a:off x="66675" y="12268200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65</xdr:row>
      <xdr:rowOff>0</xdr:rowOff>
    </xdr:from>
    <xdr:to>
      <xdr:col>2</xdr:col>
      <xdr:colOff>438150</xdr:colOff>
      <xdr:row>65</xdr:row>
      <xdr:rowOff>0</xdr:rowOff>
    </xdr:to>
    <xdr:sp>
      <xdr:nvSpPr>
        <xdr:cNvPr id="90" name="Text Box 93"/>
        <xdr:cNvSpPr txBox="1">
          <a:spLocks noChangeArrowheads="1"/>
        </xdr:cNvSpPr>
      </xdr:nvSpPr>
      <xdr:spPr>
        <a:xfrm>
          <a:off x="139065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91" name="Text Box 94"/>
        <xdr:cNvSpPr txBox="1">
          <a:spLocks noChangeArrowheads="1"/>
        </xdr:cNvSpPr>
      </xdr:nvSpPr>
      <xdr:spPr>
        <a:xfrm>
          <a:off x="1762125" y="122682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276225</xdr:colOff>
      <xdr:row>65</xdr:row>
      <xdr:rowOff>0</xdr:rowOff>
    </xdr:to>
    <xdr:sp>
      <xdr:nvSpPr>
        <xdr:cNvPr id="92" name="Text Box 95"/>
        <xdr:cNvSpPr txBox="1">
          <a:spLocks noChangeArrowheads="1"/>
        </xdr:cNvSpPr>
      </xdr:nvSpPr>
      <xdr:spPr>
        <a:xfrm>
          <a:off x="0" y="1226820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457200</xdr:colOff>
      <xdr:row>65</xdr:row>
      <xdr:rowOff>0</xdr:rowOff>
    </xdr:to>
    <xdr:sp>
      <xdr:nvSpPr>
        <xdr:cNvPr id="93" name="Text Box 96"/>
        <xdr:cNvSpPr txBox="1">
          <a:spLocks noChangeArrowheads="1"/>
        </xdr:cNvSpPr>
      </xdr:nvSpPr>
      <xdr:spPr>
        <a:xfrm>
          <a:off x="0" y="122682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161925</xdr:colOff>
      <xdr:row>65</xdr:row>
      <xdr:rowOff>0</xdr:rowOff>
    </xdr:to>
    <xdr:sp>
      <xdr:nvSpPr>
        <xdr:cNvPr id="94" name="Text Box 97"/>
        <xdr:cNvSpPr txBox="1">
          <a:spLocks noChangeArrowheads="1"/>
        </xdr:cNvSpPr>
      </xdr:nvSpPr>
      <xdr:spPr>
        <a:xfrm>
          <a:off x="28575" y="122682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5" name="Text Box 98"/>
        <xdr:cNvSpPr txBox="1">
          <a:spLocks noChangeArrowheads="1"/>
        </xdr:cNvSpPr>
      </xdr:nvSpPr>
      <xdr:spPr>
        <a:xfrm>
          <a:off x="2733675" y="12268200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6" name="Text Box 99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7" name="Text Box 100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8" name="Text Box 101"/>
        <xdr:cNvSpPr txBox="1">
          <a:spLocks noChangeArrowheads="1"/>
        </xdr:cNvSpPr>
      </xdr:nvSpPr>
      <xdr:spPr>
        <a:xfrm>
          <a:off x="2371725" y="12268200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65</xdr:row>
      <xdr:rowOff>0</xdr:rowOff>
    </xdr:from>
    <xdr:to>
      <xdr:col>2</xdr:col>
      <xdr:colOff>419100</xdr:colOff>
      <xdr:row>65</xdr:row>
      <xdr:rowOff>0</xdr:rowOff>
    </xdr:to>
    <xdr:sp>
      <xdr:nvSpPr>
        <xdr:cNvPr id="99" name="Text Box 102"/>
        <xdr:cNvSpPr txBox="1">
          <a:spLocks noChangeArrowheads="1"/>
        </xdr:cNvSpPr>
      </xdr:nvSpPr>
      <xdr:spPr>
        <a:xfrm>
          <a:off x="137160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0" name="Text Box 103"/>
        <xdr:cNvSpPr txBox="1">
          <a:spLocks noChangeArrowheads="1"/>
        </xdr:cNvSpPr>
      </xdr:nvSpPr>
      <xdr:spPr>
        <a:xfrm>
          <a:off x="2600325" y="1226820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65</xdr:row>
      <xdr:rowOff>0</xdr:rowOff>
    </xdr:from>
    <xdr:to>
      <xdr:col>2</xdr:col>
      <xdr:colOff>466725</xdr:colOff>
      <xdr:row>65</xdr:row>
      <xdr:rowOff>0</xdr:rowOff>
    </xdr:to>
    <xdr:sp>
      <xdr:nvSpPr>
        <xdr:cNvPr id="101" name="Text Box 104"/>
        <xdr:cNvSpPr txBox="1">
          <a:spLocks noChangeArrowheads="1"/>
        </xdr:cNvSpPr>
      </xdr:nvSpPr>
      <xdr:spPr>
        <a:xfrm>
          <a:off x="141922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2" name="Text Box 105"/>
        <xdr:cNvSpPr txBox="1">
          <a:spLocks noChangeArrowheads="1"/>
        </xdr:cNvSpPr>
      </xdr:nvSpPr>
      <xdr:spPr>
        <a:xfrm>
          <a:off x="2724150" y="1226820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65</xdr:row>
      <xdr:rowOff>0</xdr:rowOff>
    </xdr:from>
    <xdr:to>
      <xdr:col>2</xdr:col>
      <xdr:colOff>371475</xdr:colOff>
      <xdr:row>65</xdr:row>
      <xdr:rowOff>0</xdr:rowOff>
    </xdr:to>
    <xdr:sp>
      <xdr:nvSpPr>
        <xdr:cNvPr id="103" name="Text Box 106"/>
        <xdr:cNvSpPr txBox="1">
          <a:spLocks noChangeArrowheads="1"/>
        </xdr:cNvSpPr>
      </xdr:nvSpPr>
      <xdr:spPr>
        <a:xfrm>
          <a:off x="132397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4" name="Text Box 107"/>
        <xdr:cNvSpPr txBox="1">
          <a:spLocks noChangeArrowheads="1"/>
        </xdr:cNvSpPr>
      </xdr:nvSpPr>
      <xdr:spPr>
        <a:xfrm>
          <a:off x="2562225" y="122682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5" name="Text Box 108"/>
        <xdr:cNvSpPr txBox="1">
          <a:spLocks noChangeArrowheads="1"/>
        </xdr:cNvSpPr>
      </xdr:nvSpPr>
      <xdr:spPr>
        <a:xfrm>
          <a:off x="2686050" y="1226820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5</xdr:col>
      <xdr:colOff>952500</xdr:colOff>
      <xdr:row>65</xdr:row>
      <xdr:rowOff>0</xdr:rowOff>
    </xdr:to>
    <xdr:sp>
      <xdr:nvSpPr>
        <xdr:cNvPr id="106" name="Text Box 109"/>
        <xdr:cNvSpPr txBox="1">
          <a:spLocks noChangeArrowheads="1"/>
        </xdr:cNvSpPr>
      </xdr:nvSpPr>
      <xdr:spPr>
        <a:xfrm>
          <a:off x="3228975" y="12268200"/>
          <a:ext cx="405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819150</xdr:colOff>
      <xdr:row>65</xdr:row>
      <xdr:rowOff>0</xdr:rowOff>
    </xdr:from>
    <xdr:to>
      <xdr:col>4</xdr:col>
      <xdr:colOff>85725</xdr:colOff>
      <xdr:row>65</xdr:row>
      <xdr:rowOff>0</xdr:rowOff>
    </xdr:to>
    <xdr:sp>
      <xdr:nvSpPr>
        <xdr:cNvPr id="107" name="Text Box 110"/>
        <xdr:cNvSpPr txBox="1">
          <a:spLocks noChangeArrowheads="1"/>
        </xdr:cNvSpPr>
      </xdr:nvSpPr>
      <xdr:spPr>
        <a:xfrm>
          <a:off x="3324225" y="1226820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108" name="Text Box 111"/>
        <xdr:cNvSpPr txBox="1">
          <a:spLocks noChangeArrowheads="1"/>
        </xdr:cNvSpPr>
      </xdr:nvSpPr>
      <xdr:spPr>
        <a:xfrm>
          <a:off x="3228975" y="12268200"/>
          <a:ext cx="428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76200</xdr:rowOff>
    </xdr:from>
    <xdr:to>
      <xdr:col>6</xdr:col>
      <xdr:colOff>19050</xdr:colOff>
      <xdr:row>73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963400"/>
          <a:ext cx="2724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68</xdr:row>
      <xdr:rowOff>95250</xdr:rowOff>
    </xdr:from>
    <xdr:to>
      <xdr:col>13</xdr:col>
      <xdr:colOff>1266825</xdr:colOff>
      <xdr:row>73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38600" y="11982450"/>
          <a:ext cx="3838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164</xdr:row>
      <xdr:rowOff>76200</xdr:rowOff>
    </xdr:from>
    <xdr:to>
      <xdr:col>6</xdr:col>
      <xdr:colOff>19050</xdr:colOff>
      <xdr:row>169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8279725"/>
          <a:ext cx="2724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164</xdr:row>
      <xdr:rowOff>95250</xdr:rowOff>
    </xdr:from>
    <xdr:to>
      <xdr:col>13</xdr:col>
      <xdr:colOff>1266825</xdr:colOff>
      <xdr:row>169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38600" y="28298775"/>
          <a:ext cx="3838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260</xdr:row>
      <xdr:rowOff>76200</xdr:rowOff>
    </xdr:from>
    <xdr:to>
      <xdr:col>6</xdr:col>
      <xdr:colOff>19050</xdr:colOff>
      <xdr:row>265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44596050"/>
          <a:ext cx="2724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260</xdr:row>
      <xdr:rowOff>95250</xdr:rowOff>
    </xdr:from>
    <xdr:to>
      <xdr:col>13</xdr:col>
      <xdr:colOff>1266825</xdr:colOff>
      <xdr:row>265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38600" y="44615100"/>
          <a:ext cx="3838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1</xdr:col>
      <xdr:colOff>266700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00075"/>
          <a:ext cx="1000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3</xdr:row>
      <xdr:rowOff>104775</xdr:rowOff>
    </xdr:from>
    <xdr:to>
      <xdr:col>4</xdr:col>
      <xdr:colOff>400050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057525" y="666750"/>
          <a:ext cx="3457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5</xdr:row>
      <xdr:rowOff>95250</xdr:rowOff>
    </xdr:from>
    <xdr:to>
      <xdr:col>1</xdr:col>
      <xdr:colOff>1438275</xdr:colOff>
      <xdr:row>6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71625" y="9810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3</xdr:row>
      <xdr:rowOff>76200</xdr:rowOff>
    </xdr:from>
    <xdr:to>
      <xdr:col>1</xdr:col>
      <xdr:colOff>600075</xdr:colOff>
      <xdr:row>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085850" y="6381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</xdr:row>
      <xdr:rowOff>76200</xdr:rowOff>
    </xdr:from>
    <xdr:to>
      <xdr:col>1</xdr:col>
      <xdr:colOff>1009650</xdr:colOff>
      <xdr:row>5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457325" y="6381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</xdr:row>
      <xdr:rowOff>76200</xdr:rowOff>
    </xdr:from>
    <xdr:to>
      <xdr:col>1</xdr:col>
      <xdr:colOff>1409700</xdr:colOff>
      <xdr:row>5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857375" y="638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</xdr:row>
      <xdr:rowOff>57150</xdr:rowOff>
    </xdr:from>
    <xdr:to>
      <xdr:col>1</xdr:col>
      <xdr:colOff>257175</xdr:colOff>
      <xdr:row>10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1295400"/>
          <a:ext cx="9906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7</xdr:row>
      <xdr:rowOff>85725</xdr:rowOff>
    </xdr:from>
    <xdr:to>
      <xdr:col>4</xdr:col>
      <xdr:colOff>381000</xdr:colOff>
      <xdr:row>9</xdr:row>
      <xdr:rowOff>95250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000375" y="1323975"/>
          <a:ext cx="3495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9</xdr:row>
      <xdr:rowOff>76200</xdr:rowOff>
    </xdr:from>
    <xdr:to>
      <xdr:col>1</xdr:col>
      <xdr:colOff>1009650</xdr:colOff>
      <xdr:row>10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85850" y="16383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8</xdr:row>
      <xdr:rowOff>19050</xdr:rowOff>
    </xdr:from>
    <xdr:to>
      <xdr:col>1</xdr:col>
      <xdr:colOff>552450</xdr:colOff>
      <xdr:row>9</xdr:row>
      <xdr:rowOff>104775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038225" y="14192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</xdr:row>
      <xdr:rowOff>19050</xdr:rowOff>
    </xdr:from>
    <xdr:to>
      <xdr:col>1</xdr:col>
      <xdr:colOff>1066800</xdr:colOff>
      <xdr:row>9</xdr:row>
      <xdr:rowOff>104775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409700" y="141922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123825</xdr:rowOff>
    </xdr:from>
    <xdr:to>
      <xdr:col>1</xdr:col>
      <xdr:colOff>447675</xdr:colOff>
      <xdr:row>14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2171700"/>
          <a:ext cx="1152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12</xdr:row>
      <xdr:rowOff>133350</xdr:rowOff>
    </xdr:from>
    <xdr:to>
      <xdr:col>4</xdr:col>
      <xdr:colOff>438150</xdr:colOff>
      <xdr:row>14</xdr:row>
      <xdr:rowOff>152400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2886075" y="2181225"/>
          <a:ext cx="36671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14</xdr:row>
      <xdr:rowOff>76200</xdr:rowOff>
    </xdr:from>
    <xdr:to>
      <xdr:col>1</xdr:col>
      <xdr:colOff>1095375</xdr:colOff>
      <xdr:row>15</xdr:row>
      <xdr:rowOff>123825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38250" y="2447925"/>
          <a:ext cx="619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13</xdr:row>
      <xdr:rowOff>0</xdr:rowOff>
    </xdr:from>
    <xdr:to>
      <xdr:col>1</xdr:col>
      <xdr:colOff>762000</xdr:colOff>
      <xdr:row>14</xdr:row>
      <xdr:rowOff>57150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38250" y="220980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12</xdr:row>
      <xdr:rowOff>152400</xdr:rowOff>
    </xdr:from>
    <xdr:to>
      <xdr:col>1</xdr:col>
      <xdr:colOff>1104900</xdr:colOff>
      <xdr:row>14</xdr:row>
      <xdr:rowOff>66675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581150" y="220027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133350</xdr:rowOff>
    </xdr:from>
    <xdr:to>
      <xdr:col>7</xdr:col>
      <xdr:colOff>695325</xdr:colOff>
      <xdr:row>5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639050" y="857250"/>
          <a:ext cx="1457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4</xdr:row>
      <xdr:rowOff>9525</xdr:rowOff>
    </xdr:from>
    <xdr:to>
      <xdr:col>12</xdr:col>
      <xdr:colOff>752475</xdr:colOff>
      <xdr:row>6</xdr:row>
      <xdr:rowOff>95250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9286875" y="733425"/>
          <a:ext cx="39338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</xdr:row>
      <xdr:rowOff>47625</xdr:rowOff>
    </xdr:from>
    <xdr:to>
      <xdr:col>7</xdr:col>
      <xdr:colOff>219075</xdr:colOff>
      <xdr:row>6</xdr:row>
      <xdr:rowOff>9525</xdr:rowOff>
    </xdr:to>
    <xdr:sp fLocksText="0">
      <xdr:nvSpPr>
        <xdr:cNvPr id="19" name="Text Box 20"/>
        <xdr:cNvSpPr txBox="1">
          <a:spLocks noChangeArrowheads="1"/>
        </xdr:cNvSpPr>
      </xdr:nvSpPr>
      <xdr:spPr>
        <a:xfrm>
          <a:off x="8315325" y="771525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561975</xdr:colOff>
      <xdr:row>6</xdr:row>
      <xdr:rowOff>19050</xdr:rowOff>
    </xdr:to>
    <xdr:sp fLocksText="0">
      <xdr:nvSpPr>
        <xdr:cNvPr id="20" name="Text Box 21"/>
        <xdr:cNvSpPr txBox="1">
          <a:spLocks noChangeArrowheads="1"/>
        </xdr:cNvSpPr>
      </xdr:nvSpPr>
      <xdr:spPr>
        <a:xfrm>
          <a:off x="8686800" y="77152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10</xdr:row>
      <xdr:rowOff>123825</xdr:rowOff>
    </xdr:from>
    <xdr:to>
      <xdr:col>8</xdr:col>
      <xdr:colOff>666750</xdr:colOff>
      <xdr:row>13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896225" y="1847850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10</xdr:row>
      <xdr:rowOff>66675</xdr:rowOff>
    </xdr:from>
    <xdr:to>
      <xdr:col>12</xdr:col>
      <xdr:colOff>781050</xdr:colOff>
      <xdr:row>13</xdr:row>
      <xdr:rowOff>19050</xdr:rowOff>
    </xdr:to>
    <xdr:sp fLocksText="0">
      <xdr:nvSpPr>
        <xdr:cNvPr id="22" name="Text Box 23"/>
        <xdr:cNvSpPr txBox="1">
          <a:spLocks noChangeArrowheads="1"/>
        </xdr:cNvSpPr>
      </xdr:nvSpPr>
      <xdr:spPr>
        <a:xfrm>
          <a:off x="9458325" y="1790700"/>
          <a:ext cx="37909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10</xdr:row>
      <xdr:rowOff>66675</xdr:rowOff>
    </xdr:from>
    <xdr:to>
      <xdr:col>1</xdr:col>
      <xdr:colOff>3219450</xdr:colOff>
      <xdr:row>11</xdr:row>
      <xdr:rowOff>133350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2933700" y="1790700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15</xdr:row>
      <xdr:rowOff>57150</xdr:rowOff>
    </xdr:from>
    <xdr:to>
      <xdr:col>1</xdr:col>
      <xdr:colOff>3276600</xdr:colOff>
      <xdr:row>20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086100" y="2590800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6</xdr:row>
      <xdr:rowOff>142875</xdr:rowOff>
    </xdr:from>
    <xdr:to>
      <xdr:col>9</xdr:col>
      <xdr:colOff>381000</xdr:colOff>
      <xdr:row>7</xdr:row>
      <xdr:rowOff>152400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9153525" y="1190625"/>
          <a:ext cx="1295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13</xdr:row>
      <xdr:rowOff>95250</xdr:rowOff>
    </xdr:from>
    <xdr:to>
      <xdr:col>12</xdr:col>
      <xdr:colOff>428625</xdr:colOff>
      <xdr:row>14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0001250" y="2305050"/>
          <a:ext cx="2895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5</xdr:row>
      <xdr:rowOff>152400</xdr:rowOff>
    </xdr:from>
    <xdr:to>
      <xdr:col>1</xdr:col>
      <xdr:colOff>3419475</xdr:colOff>
      <xdr:row>7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095625" y="1038225"/>
          <a:ext cx="1085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523875</xdr:colOff>
      <xdr:row>65</xdr:row>
      <xdr:rowOff>123825</xdr:rowOff>
    </xdr:from>
    <xdr:to>
      <xdr:col>2</xdr:col>
      <xdr:colOff>0</xdr:colOff>
      <xdr:row>71</xdr:row>
      <xdr:rowOff>0</xdr:rowOff>
    </xdr:to>
    <xdr:sp>
      <xdr:nvSpPr>
        <xdr:cNvPr id="28" name="Text Box 34"/>
        <xdr:cNvSpPr txBox="1">
          <a:spLocks noChangeArrowheads="1"/>
        </xdr:cNvSpPr>
      </xdr:nvSpPr>
      <xdr:spPr>
        <a:xfrm>
          <a:off x="523875" y="11163300"/>
          <a:ext cx="40671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8</xdr:col>
      <xdr:colOff>723900</xdr:colOff>
      <xdr:row>65</xdr:row>
      <xdr:rowOff>152400</xdr:rowOff>
    </xdr:from>
    <xdr:to>
      <xdr:col>13</xdr:col>
      <xdr:colOff>19050</xdr:colOff>
      <xdr:row>72</xdr:row>
      <xdr:rowOff>9525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9982200" y="11191875"/>
          <a:ext cx="35814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1485900</xdr:colOff>
      <xdr:row>3</xdr:row>
      <xdr:rowOff>76200</xdr:rowOff>
    </xdr:from>
    <xdr:to>
      <xdr:col>1</xdr:col>
      <xdr:colOff>1800225</xdr:colOff>
      <xdr:row>5</xdr:row>
      <xdr:rowOff>0</xdr:rowOff>
    </xdr:to>
    <xdr:sp fLocksText="0">
      <xdr:nvSpPr>
        <xdr:cNvPr id="30" name="Text Box 36"/>
        <xdr:cNvSpPr txBox="1">
          <a:spLocks noChangeArrowheads="1"/>
        </xdr:cNvSpPr>
      </xdr:nvSpPr>
      <xdr:spPr>
        <a:xfrm>
          <a:off x="2247900" y="638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57150</xdr:rowOff>
    </xdr:from>
    <xdr:to>
      <xdr:col>7</xdr:col>
      <xdr:colOff>457200</xdr:colOff>
      <xdr:row>18</xdr:row>
      <xdr:rowOff>104775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7924800" y="2914650"/>
          <a:ext cx="933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18</xdr:row>
      <xdr:rowOff>66675</xdr:rowOff>
    </xdr:from>
    <xdr:to>
      <xdr:col>8</xdr:col>
      <xdr:colOff>590550</xdr:colOff>
      <xdr:row>19</xdr:row>
      <xdr:rowOff>85725</xdr:rowOff>
    </xdr:to>
    <xdr:sp>
      <xdr:nvSpPr>
        <xdr:cNvPr id="32" name="Text Box 48"/>
        <xdr:cNvSpPr txBox="1">
          <a:spLocks noChangeArrowheads="1"/>
        </xdr:cNvSpPr>
      </xdr:nvSpPr>
      <xdr:spPr>
        <a:xfrm>
          <a:off x="9267825" y="308610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16</xdr:row>
      <xdr:rowOff>123825</xdr:rowOff>
    </xdr:from>
    <xdr:to>
      <xdr:col>8</xdr:col>
      <xdr:colOff>219075</xdr:colOff>
      <xdr:row>18</xdr:row>
      <xdr:rowOff>47625</xdr:rowOff>
    </xdr:to>
    <xdr:sp fLocksText="0">
      <xdr:nvSpPr>
        <xdr:cNvPr id="33" name="Text Box 49"/>
        <xdr:cNvSpPr txBox="1">
          <a:spLocks noChangeArrowheads="1"/>
        </xdr:cNvSpPr>
      </xdr:nvSpPr>
      <xdr:spPr>
        <a:xfrm>
          <a:off x="9067800" y="281940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16</xdr:row>
      <xdr:rowOff>123825</xdr:rowOff>
    </xdr:from>
    <xdr:to>
      <xdr:col>8</xdr:col>
      <xdr:colOff>628650</xdr:colOff>
      <xdr:row>18</xdr:row>
      <xdr:rowOff>47625</xdr:rowOff>
    </xdr:to>
    <xdr:sp fLocksText="0">
      <xdr:nvSpPr>
        <xdr:cNvPr id="34" name="Text Box 50"/>
        <xdr:cNvSpPr txBox="1">
          <a:spLocks noChangeArrowheads="1"/>
        </xdr:cNvSpPr>
      </xdr:nvSpPr>
      <xdr:spPr>
        <a:xfrm>
          <a:off x="9572625" y="2819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57150</xdr:rowOff>
    </xdr:from>
    <xdr:to>
      <xdr:col>10</xdr:col>
      <xdr:colOff>66675</xdr:colOff>
      <xdr:row>19</xdr:row>
      <xdr:rowOff>85725</xdr:rowOff>
    </xdr:to>
    <xdr:sp>
      <xdr:nvSpPr>
        <xdr:cNvPr id="35" name="Text Box 51"/>
        <xdr:cNvSpPr txBox="1">
          <a:spLocks noChangeArrowheads="1"/>
        </xdr:cNvSpPr>
      </xdr:nvSpPr>
      <xdr:spPr>
        <a:xfrm>
          <a:off x="10134600" y="3076575"/>
          <a:ext cx="762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16</xdr:row>
      <xdr:rowOff>114300</xdr:rowOff>
    </xdr:from>
    <xdr:to>
      <xdr:col>9</xdr:col>
      <xdr:colOff>590550</xdr:colOff>
      <xdr:row>18</xdr:row>
      <xdr:rowOff>38100</xdr:rowOff>
    </xdr:to>
    <xdr:sp fLocksText="0">
      <xdr:nvSpPr>
        <xdr:cNvPr id="36" name="Text Box 52"/>
        <xdr:cNvSpPr txBox="1">
          <a:spLocks noChangeArrowheads="1"/>
        </xdr:cNvSpPr>
      </xdr:nvSpPr>
      <xdr:spPr>
        <a:xfrm>
          <a:off x="10344150" y="28098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18</xdr:row>
      <xdr:rowOff>66675</xdr:rowOff>
    </xdr:from>
    <xdr:to>
      <xdr:col>11</xdr:col>
      <xdr:colOff>571500</xdr:colOff>
      <xdr:row>19</xdr:row>
      <xdr:rowOff>85725</xdr:rowOff>
    </xdr:to>
    <xdr:sp>
      <xdr:nvSpPr>
        <xdr:cNvPr id="37" name="Text Box 53"/>
        <xdr:cNvSpPr txBox="1">
          <a:spLocks noChangeArrowheads="1"/>
        </xdr:cNvSpPr>
      </xdr:nvSpPr>
      <xdr:spPr>
        <a:xfrm>
          <a:off x="11401425" y="3086100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16</xdr:row>
      <xdr:rowOff>133350</xdr:rowOff>
    </xdr:from>
    <xdr:to>
      <xdr:col>10</xdr:col>
      <xdr:colOff>685800</xdr:colOff>
      <xdr:row>18</xdr:row>
      <xdr:rowOff>57150</xdr:rowOff>
    </xdr:to>
    <xdr:sp fLocksText="0">
      <xdr:nvSpPr>
        <xdr:cNvPr id="38" name="Text Box 54"/>
        <xdr:cNvSpPr txBox="1">
          <a:spLocks noChangeArrowheads="1"/>
        </xdr:cNvSpPr>
      </xdr:nvSpPr>
      <xdr:spPr>
        <a:xfrm>
          <a:off x="11201400" y="28289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11</xdr:col>
      <xdr:colOff>333375</xdr:colOff>
      <xdr:row>18</xdr:row>
      <xdr:rowOff>47625</xdr:rowOff>
    </xdr:to>
    <xdr:sp fLocksText="0">
      <xdr:nvSpPr>
        <xdr:cNvPr id="39" name="Text Box 55"/>
        <xdr:cNvSpPr txBox="1">
          <a:spLocks noChangeArrowheads="1"/>
        </xdr:cNvSpPr>
      </xdr:nvSpPr>
      <xdr:spPr>
        <a:xfrm>
          <a:off x="11610975" y="2819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16</xdr:row>
      <xdr:rowOff>123825</xdr:rowOff>
    </xdr:from>
    <xdr:to>
      <xdr:col>11</xdr:col>
      <xdr:colOff>733425</xdr:colOff>
      <xdr:row>18</xdr:row>
      <xdr:rowOff>47625</xdr:rowOff>
    </xdr:to>
    <xdr:sp fLocksText="0">
      <xdr:nvSpPr>
        <xdr:cNvPr id="40" name="Text Box 56"/>
        <xdr:cNvSpPr txBox="1">
          <a:spLocks noChangeArrowheads="1"/>
        </xdr:cNvSpPr>
      </xdr:nvSpPr>
      <xdr:spPr>
        <a:xfrm>
          <a:off x="12011025" y="2819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8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14.7109375" style="0" customWidth="1"/>
    <col min="2" max="3" width="11.421875" style="0" customWidth="1"/>
    <col min="4" max="4" width="45.57421875" style="0" customWidth="1"/>
    <col min="5" max="5" width="11.8515625" style="0" customWidth="1"/>
    <col min="6" max="6" width="17.7109375" style="0" customWidth="1"/>
  </cols>
  <sheetData>
    <row r="1" ht="13.5" thickBot="1"/>
    <row r="2" spans="1:6" ht="12.75">
      <c r="A2" s="278" t="s">
        <v>24</v>
      </c>
      <c r="B2" s="279"/>
      <c r="C2" s="279"/>
      <c r="D2" s="279"/>
      <c r="E2" s="279"/>
      <c r="F2" s="280"/>
    </row>
    <row r="3" spans="1:6" ht="18">
      <c r="A3" s="281" t="s">
        <v>16</v>
      </c>
      <c r="B3" s="282"/>
      <c r="C3" s="282"/>
      <c r="D3" s="282"/>
      <c r="E3" s="282"/>
      <c r="F3" s="283"/>
    </row>
    <row r="4" spans="1:6" ht="12.75">
      <c r="A4" s="30"/>
      <c r="B4" s="1"/>
      <c r="C4" s="1"/>
      <c r="D4" s="22"/>
      <c r="E4" s="298" t="s">
        <v>29</v>
      </c>
      <c r="F4" s="299"/>
    </row>
    <row r="5" spans="1:6" ht="12.75">
      <c r="A5" s="30"/>
      <c r="B5" s="1"/>
      <c r="C5" s="1"/>
      <c r="D5" s="1"/>
      <c r="E5" s="1"/>
      <c r="F5" s="7"/>
    </row>
    <row r="6" spans="1:6" ht="12.75">
      <c r="A6" s="31"/>
      <c r="B6" s="14"/>
      <c r="C6" s="14"/>
      <c r="D6" s="14"/>
      <c r="E6" s="14"/>
      <c r="F6" s="23"/>
    </row>
    <row r="7" spans="1:6" ht="18" customHeight="1">
      <c r="A7" s="32" t="s">
        <v>97</v>
      </c>
      <c r="B7" s="263"/>
      <c r="C7" s="263"/>
      <c r="D7" s="263"/>
      <c r="E7" s="300" t="s">
        <v>0</v>
      </c>
      <c r="F7" s="301"/>
    </row>
    <row r="8" spans="1:6" ht="12.75">
      <c r="A8" s="32" t="s">
        <v>90</v>
      </c>
      <c r="B8" s="25">
        <v>5135</v>
      </c>
      <c r="C8" s="1"/>
      <c r="D8" s="99"/>
      <c r="E8" s="6" t="s">
        <v>91</v>
      </c>
      <c r="F8" s="24"/>
    </row>
    <row r="9" spans="1:6" ht="12.75">
      <c r="A9" s="32" t="s">
        <v>33</v>
      </c>
      <c r="B9" s="25" t="s">
        <v>105</v>
      </c>
      <c r="C9" s="1"/>
      <c r="D9" s="1"/>
      <c r="E9" s="6" t="s">
        <v>2</v>
      </c>
      <c r="F9" s="24"/>
    </row>
    <row r="10" spans="1:6" ht="12.75">
      <c r="A10" s="32" t="s">
        <v>32</v>
      </c>
      <c r="B10" s="25">
        <v>2013</v>
      </c>
      <c r="C10" s="1"/>
      <c r="D10" s="1"/>
      <c r="E10" s="13" t="s">
        <v>1</v>
      </c>
      <c r="F10" s="36"/>
    </row>
    <row r="11" spans="1:6" ht="13.5" thickBot="1">
      <c r="A11" s="33"/>
      <c r="B11" s="12"/>
      <c r="C11" s="8"/>
      <c r="D11" s="8"/>
      <c r="E11" s="8"/>
      <c r="F11" s="9"/>
    </row>
    <row r="12" ht="13.5" thickBot="1"/>
    <row r="13" spans="1:6" ht="12.75" customHeight="1">
      <c r="A13" s="284" t="s">
        <v>28</v>
      </c>
      <c r="B13" s="285"/>
      <c r="C13" s="286"/>
      <c r="D13" s="290" t="s">
        <v>17</v>
      </c>
      <c r="E13" s="184"/>
      <c r="F13" s="293" t="s">
        <v>48</v>
      </c>
    </row>
    <row r="14" spans="1:6" ht="13.5" thickBot="1">
      <c r="A14" s="287"/>
      <c r="B14" s="288"/>
      <c r="C14" s="289"/>
      <c r="D14" s="291"/>
      <c r="E14" s="185" t="s">
        <v>25</v>
      </c>
      <c r="F14" s="294"/>
    </row>
    <row r="15" spans="1:6" ht="13.5" thickBot="1">
      <c r="A15" s="295" t="s">
        <v>23</v>
      </c>
      <c r="B15" s="296"/>
      <c r="C15" s="297"/>
      <c r="D15" s="292"/>
      <c r="E15" s="186"/>
      <c r="F15" s="188" t="s">
        <v>18</v>
      </c>
    </row>
    <row r="16" spans="1:6" ht="13.5" thickBot="1">
      <c r="A16" s="179" t="s">
        <v>19</v>
      </c>
      <c r="B16" s="180" t="s">
        <v>20</v>
      </c>
      <c r="C16" s="181" t="s">
        <v>8</v>
      </c>
      <c r="D16" s="182" t="s">
        <v>21</v>
      </c>
      <c r="E16" s="183" t="s">
        <v>22</v>
      </c>
      <c r="F16" s="187" t="s">
        <v>27</v>
      </c>
    </row>
    <row r="17" spans="1:6" ht="15.75">
      <c r="A17" s="89">
        <v>4</v>
      </c>
      <c r="B17" s="90"/>
      <c r="C17" s="168"/>
      <c r="D17" s="174"/>
      <c r="E17" s="172"/>
      <c r="F17" s="26"/>
    </row>
    <row r="18" spans="1:9" ht="15.75">
      <c r="A18" s="91"/>
      <c r="B18" s="92">
        <v>41</v>
      </c>
      <c r="C18" s="169"/>
      <c r="D18" s="175"/>
      <c r="E18" s="172"/>
      <c r="F18" s="222"/>
      <c r="H18" s="100"/>
      <c r="I18" s="100"/>
    </row>
    <row r="19" spans="1:13" ht="15.75">
      <c r="A19" s="91"/>
      <c r="B19" s="92"/>
      <c r="C19" s="169">
        <v>412</v>
      </c>
      <c r="D19" s="176" t="s">
        <v>57</v>
      </c>
      <c r="E19" s="172">
        <v>9992</v>
      </c>
      <c r="F19" s="259">
        <f>2308150</f>
        <v>2308150</v>
      </c>
      <c r="G19" s="257"/>
      <c r="H19" s="257"/>
      <c r="I19" s="257"/>
      <c r="J19" s="257"/>
      <c r="K19" s="257"/>
      <c r="L19" s="257"/>
      <c r="M19" s="257"/>
    </row>
    <row r="20" spans="1:13" ht="15.75">
      <c r="A20" s="91"/>
      <c r="B20" s="92">
        <v>42</v>
      </c>
      <c r="C20" s="169"/>
      <c r="D20" s="176"/>
      <c r="E20" s="172"/>
      <c r="F20" s="222"/>
      <c r="G20" s="257"/>
      <c r="H20" s="257"/>
      <c r="I20" s="257"/>
      <c r="J20" s="257"/>
      <c r="K20" s="257"/>
      <c r="L20" s="257"/>
      <c r="M20" s="257"/>
    </row>
    <row r="21" spans="1:13" ht="15.75">
      <c r="A21" s="91"/>
      <c r="B21" s="92"/>
      <c r="C21" s="169">
        <v>422</v>
      </c>
      <c r="D21" s="176" t="s">
        <v>57</v>
      </c>
      <c r="E21" s="172">
        <v>9992</v>
      </c>
      <c r="F21" s="223"/>
      <c r="G21" s="257"/>
      <c r="H21" s="257"/>
      <c r="I21" s="257"/>
      <c r="J21" s="257"/>
      <c r="K21" s="257"/>
      <c r="L21" s="257"/>
      <c r="M21" s="257"/>
    </row>
    <row r="22" spans="1:13" ht="15.75">
      <c r="A22" s="91">
        <v>5</v>
      </c>
      <c r="B22" s="92"/>
      <c r="C22" s="169"/>
      <c r="D22" s="176"/>
      <c r="E22" s="172"/>
      <c r="F22" s="222"/>
      <c r="G22" s="257"/>
      <c r="H22" s="257"/>
      <c r="I22" s="257"/>
      <c r="J22" s="257"/>
      <c r="K22" s="257"/>
      <c r="L22" s="257"/>
      <c r="M22" s="257"/>
    </row>
    <row r="23" spans="1:13" ht="15.75">
      <c r="A23" s="91"/>
      <c r="B23" s="92">
        <v>52</v>
      </c>
      <c r="C23" s="169"/>
      <c r="D23" s="176" t="s">
        <v>56</v>
      </c>
      <c r="E23" s="172"/>
      <c r="F23" s="222"/>
      <c r="G23" s="257"/>
      <c r="H23" s="257"/>
      <c r="I23" s="257"/>
      <c r="J23" s="257"/>
      <c r="K23" s="257"/>
      <c r="L23" s="257"/>
      <c r="M23" s="257"/>
    </row>
    <row r="24" spans="1:13" ht="15.75">
      <c r="A24" s="91"/>
      <c r="B24" s="92"/>
      <c r="C24" s="169">
        <v>521</v>
      </c>
      <c r="D24" s="176" t="s">
        <v>58</v>
      </c>
      <c r="E24" s="173">
        <v>9995</v>
      </c>
      <c r="F24" s="222"/>
      <c r="G24" s="257"/>
      <c r="H24" s="257"/>
      <c r="I24" s="257"/>
      <c r="J24" s="257"/>
      <c r="K24" s="257"/>
      <c r="L24" s="257"/>
      <c r="M24" s="257"/>
    </row>
    <row r="25" spans="1:13" ht="15.75">
      <c r="A25" s="91"/>
      <c r="B25" s="92"/>
      <c r="C25" s="169"/>
      <c r="D25" s="177" t="s">
        <v>59</v>
      </c>
      <c r="E25" s="172"/>
      <c r="F25" s="226">
        <f>14732826+4636+4636+9272+4522+9272+9272+1092-1925</f>
        <v>14773603</v>
      </c>
      <c r="G25" s="257"/>
      <c r="H25" s="257"/>
      <c r="I25" s="257"/>
      <c r="J25" s="257"/>
      <c r="K25" s="257"/>
      <c r="L25" s="257"/>
      <c r="M25" s="257"/>
    </row>
    <row r="26" spans="1:13" ht="15.75">
      <c r="A26" s="91"/>
      <c r="B26" s="92"/>
      <c r="C26" s="169"/>
      <c r="D26" s="176"/>
      <c r="E26" s="172"/>
      <c r="F26" s="222"/>
      <c r="G26" s="257"/>
      <c r="H26" s="257"/>
      <c r="I26" s="257"/>
      <c r="J26" s="257"/>
      <c r="K26" s="257"/>
      <c r="L26" s="257"/>
      <c r="M26" s="257"/>
    </row>
    <row r="27" spans="1:13" ht="15.75">
      <c r="A27" s="91"/>
      <c r="B27" s="92"/>
      <c r="C27" s="169"/>
      <c r="D27" s="176" t="s">
        <v>58</v>
      </c>
      <c r="E27" s="173">
        <v>9995</v>
      </c>
      <c r="F27" s="222"/>
      <c r="G27" s="257"/>
      <c r="H27" s="257"/>
      <c r="I27" s="257"/>
      <c r="J27" s="257"/>
      <c r="K27" s="257"/>
      <c r="L27" s="257"/>
      <c r="M27" s="257"/>
    </row>
    <row r="28" spans="1:13" ht="15.75">
      <c r="A28" s="91"/>
      <c r="B28" s="92"/>
      <c r="C28" s="169"/>
      <c r="D28" s="177" t="s">
        <v>60</v>
      </c>
      <c r="E28" s="172"/>
      <c r="F28" s="226">
        <f>2103045</f>
        <v>2103045</v>
      </c>
      <c r="G28" s="257"/>
      <c r="H28" s="257"/>
      <c r="I28" s="257"/>
      <c r="J28" s="257"/>
      <c r="K28" s="257"/>
      <c r="L28" s="257"/>
      <c r="M28" s="257"/>
    </row>
    <row r="29" spans="1:13" ht="15.75">
      <c r="A29" s="91"/>
      <c r="B29" s="92"/>
      <c r="C29" s="169"/>
      <c r="D29" s="176"/>
      <c r="E29" s="172"/>
      <c r="F29" s="222"/>
      <c r="G29" s="257"/>
      <c r="H29" s="257"/>
      <c r="I29" s="257"/>
      <c r="J29" s="257"/>
      <c r="K29" s="257"/>
      <c r="L29" s="257"/>
      <c r="M29" s="257"/>
    </row>
    <row r="30" spans="1:13" ht="15.75">
      <c r="A30" s="91"/>
      <c r="B30" s="92"/>
      <c r="C30" s="169"/>
      <c r="D30" s="176" t="s">
        <v>58</v>
      </c>
      <c r="E30" s="173">
        <v>9995</v>
      </c>
      <c r="F30" s="222"/>
      <c r="G30" s="257"/>
      <c r="H30" s="257"/>
      <c r="I30" s="257"/>
      <c r="J30" s="257"/>
      <c r="K30" s="257"/>
      <c r="L30" s="257"/>
      <c r="M30" s="257"/>
    </row>
    <row r="31" spans="1:13" ht="15.75">
      <c r="A31" s="34"/>
      <c r="B31" s="18"/>
      <c r="C31" s="170"/>
      <c r="D31" s="177" t="s">
        <v>61</v>
      </c>
      <c r="E31" s="172"/>
      <c r="F31" s="226">
        <f>1609606+9808+1070+927+4541-100</f>
        <v>1625852</v>
      </c>
      <c r="G31" s="257"/>
      <c r="H31" s="257"/>
      <c r="I31" s="257"/>
      <c r="J31" s="257"/>
      <c r="K31" s="257"/>
      <c r="L31" s="257"/>
      <c r="M31" s="257"/>
    </row>
    <row r="32" spans="1:13" ht="15.75">
      <c r="A32" s="34"/>
      <c r="B32" s="18"/>
      <c r="C32" s="169"/>
      <c r="D32" s="175"/>
      <c r="E32" s="172"/>
      <c r="F32" s="222"/>
      <c r="G32" s="257"/>
      <c r="H32" s="257"/>
      <c r="I32" s="257"/>
      <c r="J32" s="257"/>
      <c r="K32" s="257"/>
      <c r="L32" s="257"/>
      <c r="M32" s="257"/>
    </row>
    <row r="33" spans="1:13" ht="15.75">
      <c r="A33" s="34"/>
      <c r="B33" s="18"/>
      <c r="C33" s="169"/>
      <c r="D33" s="176" t="s">
        <v>58</v>
      </c>
      <c r="E33" s="173">
        <v>9995</v>
      </c>
      <c r="F33" s="222"/>
      <c r="G33" s="257"/>
      <c r="H33" s="257"/>
      <c r="I33" s="257"/>
      <c r="J33" s="257"/>
      <c r="K33" s="257"/>
      <c r="L33" s="257"/>
      <c r="M33" s="257"/>
    </row>
    <row r="34" spans="1:13" ht="15.75">
      <c r="A34" s="34"/>
      <c r="B34" s="18"/>
      <c r="C34" s="169"/>
      <c r="D34" s="177" t="s">
        <v>101</v>
      </c>
      <c r="E34" s="172"/>
      <c r="F34" s="223">
        <v>270755</v>
      </c>
      <c r="G34" s="257"/>
      <c r="H34" s="257"/>
      <c r="I34" s="257"/>
      <c r="J34" s="257"/>
      <c r="K34" s="257"/>
      <c r="L34" s="257"/>
      <c r="M34" s="257"/>
    </row>
    <row r="35" spans="1:13" ht="15.75">
      <c r="A35" s="34"/>
      <c r="B35" s="18"/>
      <c r="C35" s="169"/>
      <c r="D35" s="175"/>
      <c r="E35" s="172"/>
      <c r="F35" s="222"/>
      <c r="G35" s="257"/>
      <c r="H35" s="257"/>
      <c r="I35" s="257"/>
      <c r="J35" s="257"/>
      <c r="K35" s="257"/>
      <c r="L35" s="257"/>
      <c r="M35" s="257"/>
    </row>
    <row r="36" spans="1:13" ht="15.75">
      <c r="A36" s="34"/>
      <c r="B36" s="18"/>
      <c r="C36" s="169"/>
      <c r="D36" s="176" t="s">
        <v>58</v>
      </c>
      <c r="E36" s="172"/>
      <c r="F36" s="222"/>
      <c r="G36" s="257"/>
      <c r="H36" s="257"/>
      <c r="I36" s="257"/>
      <c r="J36" s="257"/>
      <c r="K36" s="257"/>
      <c r="L36" s="257"/>
      <c r="M36" s="257"/>
    </row>
    <row r="37" spans="1:13" ht="15.75">
      <c r="A37" s="34"/>
      <c r="B37" s="18"/>
      <c r="C37" s="169"/>
      <c r="D37" s="177" t="s">
        <v>99</v>
      </c>
      <c r="E37" s="172"/>
      <c r="F37" s="223"/>
      <c r="G37" s="257"/>
      <c r="H37" s="257"/>
      <c r="I37" s="257"/>
      <c r="J37" s="257"/>
      <c r="K37" s="257"/>
      <c r="L37" s="257"/>
      <c r="M37" s="257"/>
    </row>
    <row r="38" spans="1:13" ht="15.75">
      <c r="A38" s="34"/>
      <c r="B38" s="18"/>
      <c r="C38" s="169"/>
      <c r="D38" s="175"/>
      <c r="E38" s="172"/>
      <c r="F38" s="222"/>
      <c r="G38" s="257"/>
      <c r="H38" s="257"/>
      <c r="I38" s="257"/>
      <c r="J38" s="257"/>
      <c r="K38" s="257"/>
      <c r="L38" s="257"/>
      <c r="M38" s="257"/>
    </row>
    <row r="39" spans="1:13" ht="15.75">
      <c r="A39" s="34"/>
      <c r="B39" s="18"/>
      <c r="C39" s="170"/>
      <c r="D39" s="176" t="s">
        <v>83</v>
      </c>
      <c r="E39" s="173">
        <v>9995</v>
      </c>
      <c r="F39" s="222"/>
      <c r="G39" s="257"/>
      <c r="H39" s="257"/>
      <c r="I39" s="257"/>
      <c r="J39" s="257"/>
      <c r="K39" s="257"/>
      <c r="L39" s="257"/>
      <c r="M39" s="257"/>
    </row>
    <row r="40" spans="1:13" ht="15.75">
      <c r="A40" s="34"/>
      <c r="B40" s="18"/>
      <c r="C40" s="170"/>
      <c r="D40" s="177" t="s">
        <v>84</v>
      </c>
      <c r="E40" s="172"/>
      <c r="F40" s="223">
        <f>423121+362280+4755</f>
        <v>790156</v>
      </c>
      <c r="G40" s="257"/>
      <c r="H40" s="257"/>
      <c r="I40" s="257"/>
      <c r="J40" s="257"/>
      <c r="K40" s="257"/>
      <c r="L40" s="257"/>
      <c r="M40" s="257"/>
    </row>
    <row r="41" spans="1:13" ht="15.75">
      <c r="A41" s="34"/>
      <c r="B41" s="18"/>
      <c r="C41" s="170"/>
      <c r="D41" s="175"/>
      <c r="E41" s="172"/>
      <c r="F41" s="224"/>
      <c r="G41" s="257"/>
      <c r="H41" s="257"/>
      <c r="I41" s="257"/>
      <c r="J41" s="257"/>
      <c r="K41" s="257"/>
      <c r="L41" s="257"/>
      <c r="M41" s="257"/>
    </row>
    <row r="42" spans="1:13" ht="15.75">
      <c r="A42" s="34"/>
      <c r="B42" s="18"/>
      <c r="C42" s="170"/>
      <c r="D42" s="176" t="s">
        <v>58</v>
      </c>
      <c r="E42" s="173">
        <v>9995</v>
      </c>
      <c r="F42" s="224"/>
      <c r="G42" s="257"/>
      <c r="H42" s="257"/>
      <c r="I42" s="257"/>
      <c r="J42" s="257"/>
      <c r="K42" s="257"/>
      <c r="L42" s="257"/>
      <c r="M42" s="257"/>
    </row>
    <row r="43" spans="1:13" ht="15.75">
      <c r="A43" s="34"/>
      <c r="B43" s="18"/>
      <c r="C43" s="170"/>
      <c r="D43" s="177" t="s">
        <v>85</v>
      </c>
      <c r="E43" s="172"/>
      <c r="F43" s="223"/>
      <c r="G43" s="257"/>
      <c r="H43" s="257"/>
      <c r="I43" s="257"/>
      <c r="J43" s="257"/>
      <c r="K43" s="257"/>
      <c r="L43" s="257"/>
      <c r="M43" s="257"/>
    </row>
    <row r="44" spans="1:13" ht="15.75">
      <c r="A44" s="34"/>
      <c r="B44" s="18"/>
      <c r="C44" s="170"/>
      <c r="D44" s="175"/>
      <c r="E44" s="172"/>
      <c r="F44" s="224"/>
      <c r="G44" s="257"/>
      <c r="H44" s="257"/>
      <c r="I44" s="257"/>
      <c r="J44" s="257"/>
      <c r="K44" s="257"/>
      <c r="L44" s="257"/>
      <c r="M44" s="257"/>
    </row>
    <row r="45" spans="1:13" ht="15.75">
      <c r="A45" s="91">
        <v>5</v>
      </c>
      <c r="B45" s="18"/>
      <c r="C45" s="170"/>
      <c r="D45" s="175"/>
      <c r="E45" s="172"/>
      <c r="F45" s="224"/>
      <c r="G45" s="257"/>
      <c r="H45" s="257"/>
      <c r="I45" s="257"/>
      <c r="J45" s="257"/>
      <c r="K45" s="257"/>
      <c r="L45" s="257"/>
      <c r="M45" s="257"/>
    </row>
    <row r="46" spans="1:13" ht="15.75">
      <c r="A46" s="34"/>
      <c r="B46" s="92">
        <v>59</v>
      </c>
      <c r="C46" s="170"/>
      <c r="D46" s="175"/>
      <c r="E46" s="172"/>
      <c r="F46" s="222"/>
      <c r="G46" s="257"/>
      <c r="H46" s="257"/>
      <c r="I46" s="257"/>
      <c r="J46" s="257"/>
      <c r="K46" s="257"/>
      <c r="L46" s="257"/>
      <c r="M46" s="257"/>
    </row>
    <row r="47" spans="1:13" ht="15.75">
      <c r="A47" s="34"/>
      <c r="B47" s="18"/>
      <c r="C47" s="169">
        <v>599</v>
      </c>
      <c r="D47" s="176" t="s">
        <v>86</v>
      </c>
      <c r="E47" s="172">
        <v>9998</v>
      </c>
      <c r="F47" s="223"/>
      <c r="G47" s="257"/>
      <c r="H47" s="257"/>
      <c r="I47" s="257"/>
      <c r="J47" s="257"/>
      <c r="K47" s="257"/>
      <c r="L47" s="257"/>
      <c r="M47" s="257"/>
    </row>
    <row r="48" spans="1:13" ht="15.75">
      <c r="A48" s="34"/>
      <c r="B48" s="18"/>
      <c r="C48" s="170"/>
      <c r="D48" s="176"/>
      <c r="E48" s="172"/>
      <c r="F48" s="223"/>
      <c r="G48" s="257"/>
      <c r="H48" s="257"/>
      <c r="I48" s="257"/>
      <c r="J48" s="257"/>
      <c r="K48" s="257"/>
      <c r="L48" s="257"/>
      <c r="M48" s="257"/>
    </row>
    <row r="49" spans="1:13" ht="15.75">
      <c r="A49" s="91">
        <v>7</v>
      </c>
      <c r="B49" s="18"/>
      <c r="C49" s="170"/>
      <c r="D49" s="175"/>
      <c r="E49" s="172"/>
      <c r="F49" s="222"/>
      <c r="G49" s="257"/>
      <c r="H49" s="257"/>
      <c r="I49" s="257"/>
      <c r="J49" s="257"/>
      <c r="K49" s="257"/>
      <c r="L49" s="257"/>
      <c r="M49" s="257"/>
    </row>
    <row r="50" spans="1:13" ht="15.75">
      <c r="A50" s="34"/>
      <c r="B50" s="92">
        <v>74</v>
      </c>
      <c r="C50" s="170"/>
      <c r="D50" s="175"/>
      <c r="E50" s="172"/>
      <c r="F50" s="222"/>
      <c r="G50" s="257"/>
      <c r="H50" s="257"/>
      <c r="I50" s="257"/>
      <c r="J50" s="257"/>
      <c r="K50" s="257"/>
      <c r="L50" s="257"/>
      <c r="M50" s="257"/>
    </row>
    <row r="51" spans="1:7" ht="15.75">
      <c r="A51" s="34"/>
      <c r="B51" s="18"/>
      <c r="C51" s="169">
        <v>741</v>
      </c>
      <c r="D51" s="175" t="s">
        <v>98</v>
      </c>
      <c r="E51" s="172"/>
      <c r="F51" s="223"/>
      <c r="G51" s="100"/>
    </row>
    <row r="52" spans="1:7" ht="15.75">
      <c r="A52" s="91">
        <v>8</v>
      </c>
      <c r="B52" s="18"/>
      <c r="C52" s="170"/>
      <c r="D52" s="175"/>
      <c r="E52" s="172"/>
      <c r="F52" s="222"/>
      <c r="G52" s="100" t="s">
        <v>56</v>
      </c>
    </row>
    <row r="53" spans="1:7" ht="15.75">
      <c r="A53" s="34"/>
      <c r="B53" s="92">
        <v>84</v>
      </c>
      <c r="C53" s="170"/>
      <c r="D53" s="175"/>
      <c r="E53" s="172"/>
      <c r="F53" s="225"/>
      <c r="G53" s="100"/>
    </row>
    <row r="54" spans="1:7" ht="16.5" thickBot="1">
      <c r="A54" s="34"/>
      <c r="B54" s="18"/>
      <c r="C54" s="169">
        <v>841</v>
      </c>
      <c r="D54" s="175" t="s">
        <v>87</v>
      </c>
      <c r="E54" s="172"/>
      <c r="F54" s="223">
        <v>1662025</v>
      </c>
      <c r="G54" s="257"/>
    </row>
    <row r="55" spans="1:6" ht="16.5" thickBot="1">
      <c r="A55" s="35"/>
      <c r="B55" s="27"/>
      <c r="C55" s="171"/>
      <c r="D55" s="178" t="s">
        <v>15</v>
      </c>
      <c r="E55" s="167"/>
      <c r="F55" s="189">
        <f>SUM(F19:F54)</f>
        <v>23533586</v>
      </c>
    </row>
    <row r="56" spans="1:6" ht="15.75">
      <c r="A56" s="260"/>
      <c r="B56" s="20"/>
      <c r="C56" s="20"/>
      <c r="D56" s="21"/>
      <c r="E56" s="21"/>
      <c r="F56" s="261"/>
    </row>
    <row r="57" spans="1:6" ht="12.75">
      <c r="A57" s="30"/>
      <c r="B57" s="1"/>
      <c r="C57" s="1"/>
      <c r="D57" s="1"/>
      <c r="E57" s="1"/>
      <c r="F57" s="7"/>
    </row>
    <row r="58" spans="1:6" ht="12.75">
      <c r="A58" s="30"/>
      <c r="B58" s="5"/>
      <c r="C58" s="1"/>
      <c r="D58" s="1"/>
      <c r="E58" s="1"/>
      <c r="F58" s="7"/>
    </row>
    <row r="59" spans="1:6" ht="12.75">
      <c r="A59" s="30"/>
      <c r="B59" s="5"/>
      <c r="C59" s="1"/>
      <c r="D59" s="1"/>
      <c r="E59" s="1"/>
      <c r="F59" s="7"/>
    </row>
    <row r="60" spans="1:6" ht="12.75">
      <c r="A60" s="30"/>
      <c r="B60" s="5"/>
      <c r="C60" s="1"/>
      <c r="D60" s="1"/>
      <c r="E60" s="1"/>
      <c r="F60" s="7"/>
    </row>
    <row r="61" spans="1:6" ht="12.75">
      <c r="A61" s="30"/>
      <c r="B61" s="5"/>
      <c r="C61" s="1"/>
      <c r="D61" s="1"/>
      <c r="E61" s="1"/>
      <c r="F61" s="7"/>
    </row>
    <row r="62" spans="1:6" ht="12.75">
      <c r="A62" s="30"/>
      <c r="B62" s="1"/>
      <c r="C62" s="1"/>
      <c r="D62" s="1"/>
      <c r="E62" s="1"/>
      <c r="F62" s="7"/>
    </row>
    <row r="63" spans="1:6" ht="13.5" thickBot="1">
      <c r="A63" s="95"/>
      <c r="B63" s="8"/>
      <c r="C63" s="8"/>
      <c r="D63" s="8"/>
      <c r="E63" s="8"/>
      <c r="F63" s="9"/>
    </row>
    <row r="65" spans="4:6" ht="12.75">
      <c r="D65" s="1"/>
      <c r="E65" s="1"/>
      <c r="F65" s="1"/>
    </row>
    <row r="78" ht="12.75" customHeight="1"/>
    <row r="79" ht="12.75" customHeight="1"/>
    <row r="108" ht="12.75">
      <c r="I108" t="s">
        <v>56</v>
      </c>
    </row>
  </sheetData>
  <sheetProtection/>
  <mergeCells count="8">
    <mergeCell ref="A2:F2"/>
    <mergeCell ref="A3:F3"/>
    <mergeCell ref="A13:C14"/>
    <mergeCell ref="D13:D15"/>
    <mergeCell ref="F13:F14"/>
    <mergeCell ref="A15:C15"/>
    <mergeCell ref="E4:F4"/>
    <mergeCell ref="E7:F7"/>
  </mergeCells>
  <printOptions horizontalCentered="1"/>
  <pageMargins left="0.75" right="0.75" top="1.11" bottom="0.55" header="0.2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96"/>
  <sheetViews>
    <sheetView tabSelected="1" zoomScalePageLayoutView="0" workbookViewId="0" topLeftCell="A73">
      <selection activeCell="Q84" sqref="Q84"/>
    </sheetView>
  </sheetViews>
  <sheetFormatPr defaultColWidth="11.421875" defaultRowHeight="12.75"/>
  <cols>
    <col min="1" max="1" width="6.14062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5.57421875" style="0" customWidth="1"/>
    <col min="7" max="7" width="5.7109375" style="0" customWidth="1"/>
    <col min="8" max="8" width="11.421875" style="0" hidden="1" customWidth="1"/>
    <col min="9" max="9" width="5.8515625" style="0" customWidth="1"/>
    <col min="10" max="11" width="6.7109375" style="0" customWidth="1"/>
    <col min="12" max="12" width="15.00390625" style="0" customWidth="1"/>
    <col min="13" max="13" width="18.57421875" style="0" customWidth="1"/>
    <col min="14" max="14" width="19.140625" style="0" customWidth="1"/>
    <col min="15" max="15" width="0.13671875" style="0" hidden="1" customWidth="1"/>
    <col min="16" max="16" width="12.8515625" style="0" customWidth="1"/>
    <col min="17" max="17" width="17.8515625" style="0" customWidth="1"/>
  </cols>
  <sheetData>
    <row r="1" spans="1:16" ht="12.75">
      <c r="A1" s="278" t="s">
        <v>24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29"/>
      <c r="P1" s="30"/>
    </row>
    <row r="2" spans="1:16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39"/>
      <c r="P2" s="30"/>
    </row>
    <row r="3" spans="1:16" ht="28.5" customHeight="1">
      <c r="A3" s="302" t="s">
        <v>92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4"/>
      <c r="O3" s="39"/>
      <c r="P3" s="30"/>
    </row>
    <row r="4" spans="1:16" ht="1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305" t="s">
        <v>31</v>
      </c>
      <c r="N4" s="306"/>
      <c r="O4" s="39"/>
      <c r="P4" s="30"/>
    </row>
    <row r="5" spans="1:18" ht="15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  <c r="O5" s="39"/>
      <c r="P5" s="30"/>
      <c r="R5" t="s">
        <v>100</v>
      </c>
    </row>
    <row r="6" spans="1:16" ht="12.75">
      <c r="A6" s="194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4"/>
      <c r="O6" s="7"/>
      <c r="P6" s="30"/>
    </row>
    <row r="7" spans="1:16" ht="15">
      <c r="A7" s="205" t="s">
        <v>88</v>
      </c>
      <c r="B7" s="206"/>
      <c r="C7" s="206"/>
      <c r="D7" s="206" t="s">
        <v>89</v>
      </c>
      <c r="E7" s="206"/>
      <c r="F7" s="206"/>
      <c r="G7" s="206"/>
      <c r="H7" s="206"/>
      <c r="I7" s="206"/>
      <c r="J7" s="206"/>
      <c r="K7" s="206"/>
      <c r="L7" s="203"/>
      <c r="M7" s="310" t="s">
        <v>0</v>
      </c>
      <c r="N7" s="311"/>
      <c r="O7" s="42"/>
      <c r="P7" s="30"/>
    </row>
    <row r="8" spans="1:16" ht="15">
      <c r="A8" s="205" t="s">
        <v>90</v>
      </c>
      <c r="B8" s="206"/>
      <c r="C8" s="100"/>
      <c r="D8" s="209">
        <v>5135</v>
      </c>
      <c r="E8" s="206"/>
      <c r="F8" s="206"/>
      <c r="G8" s="206"/>
      <c r="H8" s="206"/>
      <c r="I8" s="206"/>
      <c r="J8" s="206"/>
      <c r="K8" s="206"/>
      <c r="L8" s="203"/>
      <c r="M8" s="210" t="s">
        <v>91</v>
      </c>
      <c r="N8" s="211"/>
      <c r="O8" s="7"/>
      <c r="P8" s="30"/>
    </row>
    <row r="9" spans="1:16" ht="15">
      <c r="A9" s="40" t="s">
        <v>33</v>
      </c>
      <c r="D9" s="41" t="s">
        <v>105</v>
      </c>
      <c r="E9" s="41"/>
      <c r="F9" s="41"/>
      <c r="G9" s="41"/>
      <c r="H9" s="41"/>
      <c r="I9" s="41"/>
      <c r="J9" s="41"/>
      <c r="K9" s="41"/>
      <c r="L9" s="1"/>
      <c r="M9" s="6" t="s">
        <v>2</v>
      </c>
      <c r="N9" s="24"/>
      <c r="O9" s="7"/>
      <c r="P9" s="30"/>
    </row>
    <row r="10" spans="1:18" ht="15">
      <c r="A10" s="40" t="s">
        <v>32</v>
      </c>
      <c r="C10" s="41"/>
      <c r="D10" s="103">
        <v>2013</v>
      </c>
      <c r="E10" s="1"/>
      <c r="F10" s="1"/>
      <c r="G10" s="1"/>
      <c r="H10" s="1"/>
      <c r="I10" s="1"/>
      <c r="J10" s="1"/>
      <c r="K10" s="1"/>
      <c r="L10" s="1"/>
      <c r="M10" s="13" t="s">
        <v>1</v>
      </c>
      <c r="N10" s="36"/>
      <c r="O10" s="43"/>
      <c r="P10" s="30"/>
      <c r="R10" t="s">
        <v>56</v>
      </c>
    </row>
    <row r="11" spans="1:16" ht="13.5" thickBot="1">
      <c r="A11" s="33"/>
      <c r="B11" s="12"/>
      <c r="C11" s="44"/>
      <c r="D11" s="44"/>
      <c r="E11" s="8"/>
      <c r="F11" s="8"/>
      <c r="G11" s="8"/>
      <c r="H11" s="8"/>
      <c r="I11" s="8"/>
      <c r="J11" s="8"/>
      <c r="K11" s="8"/>
      <c r="L11" s="8"/>
      <c r="M11" s="12"/>
      <c r="N11" s="45"/>
      <c r="O11" s="9"/>
      <c r="P11" s="30"/>
    </row>
    <row r="12" spans="1:16" ht="13.5" thickBot="1">
      <c r="A12" s="46"/>
      <c r="B12" s="11"/>
      <c r="C12" s="11"/>
      <c r="D12" s="11"/>
      <c r="E12" s="11"/>
      <c r="F12" s="11"/>
      <c r="G12" s="11"/>
      <c r="H12" s="11"/>
      <c r="I12" s="11"/>
      <c r="J12" s="11"/>
      <c r="K12" s="11"/>
      <c r="M12" s="8"/>
      <c r="N12" s="46"/>
      <c r="P12" s="30" t="s">
        <v>102</v>
      </c>
    </row>
    <row r="13" spans="1:16" ht="13.5" thickBot="1">
      <c r="A13" s="307" t="s">
        <v>93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9"/>
      <c r="L13" s="307" t="s">
        <v>94</v>
      </c>
      <c r="M13" s="308"/>
      <c r="N13" s="309"/>
      <c r="P13" s="30"/>
    </row>
    <row r="14" spans="1:16" ht="13.5" thickBot="1">
      <c r="A14" s="313" t="s">
        <v>23</v>
      </c>
      <c r="B14" s="314"/>
      <c r="C14" s="315"/>
      <c r="D14" s="315"/>
      <c r="E14" s="315"/>
      <c r="F14" s="315"/>
      <c r="G14" s="315"/>
      <c r="H14" s="316"/>
      <c r="I14" s="317" t="s">
        <v>6</v>
      </c>
      <c r="J14" s="318"/>
      <c r="K14" s="319"/>
      <c r="L14" s="144" t="s">
        <v>11</v>
      </c>
      <c r="M14" s="145" t="s">
        <v>12</v>
      </c>
      <c r="N14" s="144" t="s">
        <v>13</v>
      </c>
      <c r="P14" s="30"/>
    </row>
    <row r="15" spans="1:18" ht="34.5" thickBot="1">
      <c r="A15" s="104" t="s">
        <v>3</v>
      </c>
      <c r="B15" s="105" t="s">
        <v>30</v>
      </c>
      <c r="C15" s="106" t="s">
        <v>4</v>
      </c>
      <c r="D15" s="106" t="s">
        <v>26</v>
      </c>
      <c r="E15" s="106" t="s">
        <v>14</v>
      </c>
      <c r="F15" s="106" t="s">
        <v>10</v>
      </c>
      <c r="G15" s="106" t="s">
        <v>5</v>
      </c>
      <c r="H15" s="117"/>
      <c r="I15" s="216" t="s">
        <v>7</v>
      </c>
      <c r="J15" s="107" t="s">
        <v>8</v>
      </c>
      <c r="K15" s="108" t="s">
        <v>9</v>
      </c>
      <c r="L15" s="28" t="s">
        <v>21</v>
      </c>
      <c r="M15" s="208" t="s">
        <v>22</v>
      </c>
      <c r="N15" s="208" t="s">
        <v>27</v>
      </c>
      <c r="R15" s="227"/>
    </row>
    <row r="16" spans="1:18" ht="12.75">
      <c r="A16" s="134">
        <v>11</v>
      </c>
      <c r="B16" s="17"/>
      <c r="C16" s="17"/>
      <c r="D16" s="17"/>
      <c r="E16" s="17"/>
      <c r="F16" s="88">
        <v>333</v>
      </c>
      <c r="G16" s="17"/>
      <c r="H16" s="110"/>
      <c r="I16" s="191">
        <v>1</v>
      </c>
      <c r="J16" s="118"/>
      <c r="K16" s="110"/>
      <c r="L16" s="93"/>
      <c r="M16" s="212">
        <f>(M17+M20+M24+M30+M33+M36+M42)</f>
        <v>13032037</v>
      </c>
      <c r="N16" s="212">
        <f>(N17+N20+N24+N30+N33+N36+N42)</f>
        <v>10899554</v>
      </c>
      <c r="Q16" s="229"/>
      <c r="R16" s="227"/>
    </row>
    <row r="17" spans="1:26" ht="12.75">
      <c r="A17" s="111"/>
      <c r="B17" s="17"/>
      <c r="C17" s="17"/>
      <c r="D17" s="17"/>
      <c r="E17" s="17"/>
      <c r="F17" s="17"/>
      <c r="G17" s="88">
        <v>9995</v>
      </c>
      <c r="H17" s="110"/>
      <c r="I17" s="196"/>
      <c r="J17" s="119">
        <v>11</v>
      </c>
      <c r="K17" s="110"/>
      <c r="L17" s="30"/>
      <c r="M17" s="137">
        <f>(M18+M19)</f>
        <v>8957919</v>
      </c>
      <c r="N17" s="195">
        <f>(N18)</f>
        <v>6967320</v>
      </c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</row>
    <row r="18" spans="1:26" ht="12.75">
      <c r="A18" s="111"/>
      <c r="B18" s="17"/>
      <c r="C18" s="17"/>
      <c r="D18" s="17"/>
      <c r="E18" s="17"/>
      <c r="F18" s="17"/>
      <c r="G18" s="88">
        <v>9995</v>
      </c>
      <c r="H18" s="110"/>
      <c r="I18" s="196"/>
      <c r="J18" s="118"/>
      <c r="K18" s="110">
        <v>111</v>
      </c>
      <c r="L18" s="30"/>
      <c r="M18" s="136">
        <f>8957919-2252324</f>
        <v>6705595</v>
      </c>
      <c r="N18" s="190">
        <f>7011564-44244</f>
        <v>6967320</v>
      </c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</row>
    <row r="19" spans="1:26" ht="12.75">
      <c r="A19" s="111"/>
      <c r="B19" s="17"/>
      <c r="C19" s="17"/>
      <c r="D19" s="17"/>
      <c r="E19" s="17"/>
      <c r="F19" s="17"/>
      <c r="G19" s="265">
        <v>9992</v>
      </c>
      <c r="H19" s="110"/>
      <c r="I19" s="196"/>
      <c r="J19" s="118"/>
      <c r="K19" s="110"/>
      <c r="L19" s="30"/>
      <c r="M19" s="264">
        <f>2308150-55826</f>
        <v>2252324</v>
      </c>
      <c r="N19" s="132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</row>
    <row r="20" spans="1:26" ht="12.75">
      <c r="A20" s="111"/>
      <c r="B20" s="17"/>
      <c r="C20" s="17"/>
      <c r="D20" s="17"/>
      <c r="E20" s="17"/>
      <c r="F20" s="17"/>
      <c r="G20" s="17">
        <v>9995</v>
      </c>
      <c r="H20" s="110"/>
      <c r="I20" s="196"/>
      <c r="J20" s="119">
        <v>12</v>
      </c>
      <c r="K20" s="110"/>
      <c r="L20" s="30"/>
      <c r="M20" s="137">
        <f>(M21+M22+M23)</f>
        <v>794316</v>
      </c>
      <c r="N20" s="195">
        <f>(N21+N22+N23)</f>
        <v>704685</v>
      </c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</row>
    <row r="21" spans="1:26" ht="12.75">
      <c r="A21" s="111"/>
      <c r="B21" s="17"/>
      <c r="C21" s="17"/>
      <c r="D21" s="17"/>
      <c r="E21" s="17"/>
      <c r="F21" s="17"/>
      <c r="G21" s="17"/>
      <c r="H21" s="110"/>
      <c r="I21" s="196"/>
      <c r="J21" s="118"/>
      <c r="K21" s="110">
        <v>121</v>
      </c>
      <c r="L21" s="30"/>
      <c r="M21" s="102">
        <f>66690+295000</f>
        <v>361690</v>
      </c>
      <c r="N21" s="132">
        <f>60021+261300</f>
        <v>321321</v>
      </c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</row>
    <row r="22" spans="1:26" ht="12.75">
      <c r="A22" s="111"/>
      <c r="B22" s="17"/>
      <c r="C22" s="17"/>
      <c r="D22" s="17"/>
      <c r="E22" s="17"/>
      <c r="F22" s="17"/>
      <c r="G22" s="17"/>
      <c r="H22" s="110"/>
      <c r="I22" s="196"/>
      <c r="J22" s="118"/>
      <c r="K22" s="110">
        <v>122</v>
      </c>
      <c r="L22" s="30" t="s">
        <v>56</v>
      </c>
      <c r="M22" s="102">
        <f>23000+353800</f>
        <v>376800</v>
      </c>
      <c r="N22" s="132">
        <f>20700+318420</f>
        <v>339120</v>
      </c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</row>
    <row r="23" spans="1:26" ht="12.75">
      <c r="A23" s="111"/>
      <c r="B23" s="17"/>
      <c r="C23" s="17"/>
      <c r="D23" s="17"/>
      <c r="E23" s="17"/>
      <c r="F23" s="17"/>
      <c r="G23" s="265">
        <v>9992</v>
      </c>
      <c r="H23" s="110"/>
      <c r="I23" s="196"/>
      <c r="J23" s="118"/>
      <c r="K23" s="110">
        <v>123</v>
      </c>
      <c r="L23" s="30"/>
      <c r="M23" s="268">
        <v>55826</v>
      </c>
      <c r="N23" s="132">
        <v>44244</v>
      </c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26" ht="12.75">
      <c r="A24" s="111"/>
      <c r="B24" s="17"/>
      <c r="C24" s="17"/>
      <c r="D24" s="17"/>
      <c r="E24" s="17"/>
      <c r="F24" s="17"/>
      <c r="G24" s="17">
        <v>9995</v>
      </c>
      <c r="H24" s="110"/>
      <c r="I24" s="196"/>
      <c r="J24" s="119">
        <v>13</v>
      </c>
      <c r="K24" s="110"/>
      <c r="L24" s="30"/>
      <c r="M24" s="137">
        <f>(M25+M26+M27+M28+M29)</f>
        <v>440396</v>
      </c>
      <c r="N24" s="195">
        <f>(N25+N26+N27+N28+N29)</f>
        <v>402043</v>
      </c>
      <c r="P24" s="257"/>
      <c r="Q24" s="272"/>
      <c r="R24" s="257"/>
      <c r="S24" s="257"/>
      <c r="T24" s="257"/>
      <c r="U24" s="257"/>
      <c r="V24" s="257"/>
      <c r="W24" s="257"/>
      <c r="X24" s="257"/>
      <c r="Y24" s="257"/>
      <c r="Z24" s="257"/>
    </row>
    <row r="25" spans="1:26" ht="12.75">
      <c r="A25" s="111"/>
      <c r="B25" s="17"/>
      <c r="C25" s="17"/>
      <c r="D25" s="17"/>
      <c r="E25" s="17"/>
      <c r="F25" s="17"/>
      <c r="G25" s="17"/>
      <c r="H25" s="110"/>
      <c r="I25" s="196"/>
      <c r="J25" s="118"/>
      <c r="K25" s="110">
        <v>132</v>
      </c>
      <c r="L25" s="30" t="s">
        <v>56</v>
      </c>
      <c r="M25" s="102">
        <f>2250+2250</f>
        <v>4500</v>
      </c>
      <c r="N25" s="132">
        <f>2250+2250</f>
        <v>4500</v>
      </c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</row>
    <row r="26" spans="1:26" ht="12.75">
      <c r="A26" s="111"/>
      <c r="B26" s="17"/>
      <c r="C26" s="17"/>
      <c r="D26" s="17"/>
      <c r="E26" s="17"/>
      <c r="F26" s="17"/>
      <c r="G26" s="17"/>
      <c r="H26" s="110"/>
      <c r="I26" s="196"/>
      <c r="J26" s="118"/>
      <c r="K26" s="110">
        <v>133</v>
      </c>
      <c r="L26" s="30"/>
      <c r="M26" s="102">
        <f>22496+200</f>
        <v>22696</v>
      </c>
      <c r="N26" s="132">
        <f>22496+200</f>
        <v>22696</v>
      </c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</row>
    <row r="27" spans="1:26" ht="12.75">
      <c r="A27" s="111"/>
      <c r="B27" s="17"/>
      <c r="C27" s="17"/>
      <c r="D27" s="17"/>
      <c r="E27" s="17"/>
      <c r="F27" s="17"/>
      <c r="G27" s="17"/>
      <c r="H27" s="110"/>
      <c r="I27" s="196"/>
      <c r="J27" s="118"/>
      <c r="K27" s="110">
        <v>134</v>
      </c>
      <c r="L27" s="30"/>
      <c r="M27" s="102"/>
      <c r="N27" s="132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</row>
    <row r="28" spans="1:26" ht="12.75">
      <c r="A28" s="111"/>
      <c r="B28" s="17"/>
      <c r="C28" s="17"/>
      <c r="D28" s="17"/>
      <c r="E28" s="17"/>
      <c r="F28" s="17"/>
      <c r="G28" s="17"/>
      <c r="H28" s="110"/>
      <c r="I28" s="196"/>
      <c r="J28" s="118"/>
      <c r="K28" s="110">
        <v>136</v>
      </c>
      <c r="L28" s="30"/>
      <c r="M28" s="102"/>
      <c r="N28" s="132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</row>
    <row r="29" spans="1:30" ht="12.75">
      <c r="A29" s="111"/>
      <c r="B29" s="17"/>
      <c r="C29" s="17"/>
      <c r="D29" s="17"/>
      <c r="E29" s="17"/>
      <c r="F29" s="17"/>
      <c r="G29" s="17"/>
      <c r="H29" s="110"/>
      <c r="I29" s="196"/>
      <c r="J29" s="118"/>
      <c r="K29" s="110">
        <v>137</v>
      </c>
      <c r="L29" s="30"/>
      <c r="M29" s="102">
        <f>413200</f>
        <v>413200</v>
      </c>
      <c r="N29" s="132">
        <f>374847</f>
        <v>374847</v>
      </c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100"/>
      <c r="AB29" s="100"/>
      <c r="AC29" s="100"/>
      <c r="AD29" s="100"/>
    </row>
    <row r="30" spans="1:26" ht="12.75">
      <c r="A30" s="111"/>
      <c r="B30" s="17"/>
      <c r="C30" s="17"/>
      <c r="D30" s="17"/>
      <c r="E30" s="17"/>
      <c r="F30" s="17"/>
      <c r="G30" s="17">
        <v>9995</v>
      </c>
      <c r="H30" s="110"/>
      <c r="I30" s="196"/>
      <c r="J30" s="119">
        <v>15</v>
      </c>
      <c r="K30" s="110"/>
      <c r="L30" s="30"/>
      <c r="M30" s="137">
        <f>(M31+M32)</f>
        <v>156000</v>
      </c>
      <c r="N30" s="195">
        <f>(N31+N32)</f>
        <v>142100</v>
      </c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</row>
    <row r="31" spans="1:26" ht="12.75">
      <c r="A31" s="111"/>
      <c r="B31" s="17"/>
      <c r="C31" s="17"/>
      <c r="D31" s="17"/>
      <c r="E31" s="17"/>
      <c r="F31" s="17"/>
      <c r="G31" s="17"/>
      <c r="H31" s="110"/>
      <c r="I31" s="196"/>
      <c r="J31" s="118"/>
      <c r="K31" s="110">
        <v>151</v>
      </c>
      <c r="L31" s="30"/>
      <c r="M31" s="102">
        <f>17000+25000+90000</f>
        <v>132000</v>
      </c>
      <c r="N31" s="132">
        <f>17000+22500+81000</f>
        <v>120500</v>
      </c>
      <c r="P31" s="258"/>
      <c r="Q31" s="257"/>
      <c r="R31" s="257"/>
      <c r="S31" s="257"/>
      <c r="T31" s="257"/>
      <c r="U31" s="257"/>
      <c r="V31" s="257"/>
      <c r="W31" s="257"/>
      <c r="X31" s="257"/>
      <c r="Y31" s="257"/>
      <c r="Z31" s="257"/>
    </row>
    <row r="32" spans="1:26" ht="12.75">
      <c r="A32" s="111"/>
      <c r="B32" s="17"/>
      <c r="C32" s="17"/>
      <c r="D32" s="17"/>
      <c r="E32" s="17"/>
      <c r="F32" s="17"/>
      <c r="G32" s="17"/>
      <c r="H32" s="110"/>
      <c r="I32" s="196"/>
      <c r="J32" s="118"/>
      <c r="K32" s="110">
        <v>152</v>
      </c>
      <c r="L32" s="30"/>
      <c r="M32" s="102">
        <f>6000+6000+12000</f>
        <v>24000</v>
      </c>
      <c r="N32" s="132">
        <f>5400+5400+10800</f>
        <v>21600</v>
      </c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</row>
    <row r="33" spans="1:26" ht="12.75">
      <c r="A33" s="111"/>
      <c r="B33" s="17"/>
      <c r="C33" s="17"/>
      <c r="D33" s="17"/>
      <c r="E33" s="17"/>
      <c r="F33" s="17"/>
      <c r="G33" s="17">
        <v>9995</v>
      </c>
      <c r="H33" s="110"/>
      <c r="I33" s="196"/>
      <c r="J33" s="119">
        <v>16</v>
      </c>
      <c r="K33" s="110"/>
      <c r="L33" s="30"/>
      <c r="M33" s="137">
        <f>(M34+M35)</f>
        <v>0</v>
      </c>
      <c r="N33" s="195">
        <f>(N34+N35)</f>
        <v>0</v>
      </c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</row>
    <row r="34" spans="1:26" ht="12.75">
      <c r="A34" s="111"/>
      <c r="B34" s="17"/>
      <c r="C34" s="17"/>
      <c r="D34" s="17"/>
      <c r="E34" s="17"/>
      <c r="F34" s="17"/>
      <c r="G34" s="17"/>
      <c r="H34" s="110"/>
      <c r="I34" s="196"/>
      <c r="J34" s="118"/>
      <c r="K34" s="110">
        <v>161</v>
      </c>
      <c r="L34" s="30"/>
      <c r="M34" s="102"/>
      <c r="N34" s="132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</row>
    <row r="35" spans="1:26" ht="12.75">
      <c r="A35" s="111"/>
      <c r="B35" s="17"/>
      <c r="C35" s="17"/>
      <c r="D35" s="17"/>
      <c r="E35" s="17"/>
      <c r="F35" s="17"/>
      <c r="G35" s="17"/>
      <c r="H35" s="110"/>
      <c r="I35" s="196"/>
      <c r="J35" s="118"/>
      <c r="K35" s="110">
        <v>162</v>
      </c>
      <c r="L35" s="30"/>
      <c r="M35" s="102"/>
      <c r="N35" s="132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</row>
    <row r="36" spans="1:26" ht="12.75">
      <c r="A36" s="111"/>
      <c r="B36" s="17"/>
      <c r="C36" s="17"/>
      <c r="D36" s="17"/>
      <c r="E36" s="17"/>
      <c r="F36" s="17"/>
      <c r="G36" s="17">
        <v>9995</v>
      </c>
      <c r="H36" s="110"/>
      <c r="I36" s="196"/>
      <c r="J36" s="119">
        <v>18</v>
      </c>
      <c r="K36" s="110"/>
      <c r="L36" s="30"/>
      <c r="M36" s="137">
        <f>(M37+M38+M39+M40)</f>
        <v>18131</v>
      </c>
      <c r="N36" s="195">
        <f>+N37+N38+N39+N40</f>
        <v>18131</v>
      </c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</row>
    <row r="37" spans="1:26" ht="12.75">
      <c r="A37" s="111"/>
      <c r="B37" s="17"/>
      <c r="C37" s="17"/>
      <c r="D37" s="17"/>
      <c r="E37" s="17"/>
      <c r="F37" s="17"/>
      <c r="G37" s="88">
        <v>9995</v>
      </c>
      <c r="H37" s="110"/>
      <c r="I37" s="196"/>
      <c r="J37" s="119"/>
      <c r="K37" s="110">
        <v>181</v>
      </c>
      <c r="L37" s="30"/>
      <c r="M37" s="136"/>
      <c r="N37" s="190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</row>
    <row r="38" spans="1:26" ht="12.75">
      <c r="A38" s="111"/>
      <c r="B38" s="17"/>
      <c r="C38" s="17"/>
      <c r="D38" s="17"/>
      <c r="E38" s="17"/>
      <c r="F38" s="17"/>
      <c r="G38" s="17"/>
      <c r="H38" s="110"/>
      <c r="I38" s="196"/>
      <c r="J38" s="119"/>
      <c r="K38" s="110">
        <v>182</v>
      </c>
      <c r="L38" s="30"/>
      <c r="M38" s="136">
        <v>13631</v>
      </c>
      <c r="N38" s="190">
        <v>13631</v>
      </c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</row>
    <row r="39" spans="1:26" ht="12.75">
      <c r="A39" s="111"/>
      <c r="B39" s="17"/>
      <c r="C39" s="17"/>
      <c r="D39" s="17"/>
      <c r="E39" s="17"/>
      <c r="F39" s="17"/>
      <c r="G39" s="17"/>
      <c r="H39" s="110"/>
      <c r="I39" s="196"/>
      <c r="J39" s="119"/>
      <c r="K39" s="110">
        <v>183</v>
      </c>
      <c r="L39" s="30"/>
      <c r="M39" s="136">
        <f>1185+3315</f>
        <v>4500</v>
      </c>
      <c r="N39" s="190">
        <f>1185+3315</f>
        <v>4500</v>
      </c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</row>
    <row r="40" spans="1:26" ht="12.75">
      <c r="A40" s="111"/>
      <c r="B40" s="17"/>
      <c r="C40" s="17"/>
      <c r="D40" s="17"/>
      <c r="E40" s="17"/>
      <c r="F40" s="17"/>
      <c r="G40" s="17"/>
      <c r="H40" s="110"/>
      <c r="I40" s="196"/>
      <c r="J40" s="118"/>
      <c r="K40" s="110">
        <v>184</v>
      </c>
      <c r="L40" s="30"/>
      <c r="M40" s="102"/>
      <c r="N40" s="132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</row>
    <row r="41" spans="1:26" ht="12.75">
      <c r="A41" s="111"/>
      <c r="B41" s="17"/>
      <c r="C41" s="17"/>
      <c r="D41" s="17"/>
      <c r="E41" s="17"/>
      <c r="F41" s="17"/>
      <c r="G41" s="17"/>
      <c r="H41" s="110"/>
      <c r="I41" s="196"/>
      <c r="J41" s="118"/>
      <c r="K41" s="110"/>
      <c r="L41" s="30"/>
      <c r="M41" s="138"/>
      <c r="N41" s="193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</row>
    <row r="42" spans="1:26" ht="12.75">
      <c r="A42" s="111"/>
      <c r="B42" s="17"/>
      <c r="C42" s="17"/>
      <c r="D42" s="17"/>
      <c r="E42" s="17"/>
      <c r="F42" s="17"/>
      <c r="G42" s="17"/>
      <c r="H42" s="110"/>
      <c r="I42" s="196"/>
      <c r="J42" s="119">
        <v>19</v>
      </c>
      <c r="K42" s="110"/>
      <c r="L42" s="30"/>
      <c r="M42" s="137">
        <f>(M43+M44+M45)</f>
        <v>2665275</v>
      </c>
      <c r="N42" s="195">
        <f>(N43+N44+N45)</f>
        <v>2665275</v>
      </c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</row>
    <row r="43" spans="1:26" ht="12.75">
      <c r="A43" s="111"/>
      <c r="B43" s="17"/>
      <c r="C43" s="17"/>
      <c r="D43" s="17"/>
      <c r="E43" s="17"/>
      <c r="F43" s="17"/>
      <c r="G43" s="17">
        <v>9995</v>
      </c>
      <c r="H43" s="110"/>
      <c r="I43" s="196"/>
      <c r="J43" s="118"/>
      <c r="K43" s="110">
        <v>191</v>
      </c>
      <c r="L43" s="30"/>
      <c r="M43" s="102">
        <f>604476+5317+618460+4254</f>
        <v>1232507</v>
      </c>
      <c r="N43" s="132">
        <f>604476+5317+618460+4254</f>
        <v>1232507</v>
      </c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</row>
    <row r="44" spans="1:26" ht="12.75">
      <c r="A44" s="111"/>
      <c r="B44" s="17"/>
      <c r="C44" s="17"/>
      <c r="D44" s="17"/>
      <c r="E44" s="17"/>
      <c r="F44" s="17"/>
      <c r="G44" s="88">
        <v>9995</v>
      </c>
      <c r="H44" s="110"/>
      <c r="I44" s="196"/>
      <c r="J44" s="118"/>
      <c r="K44" s="110">
        <v>192</v>
      </c>
      <c r="L44" s="30"/>
      <c r="M44" s="102">
        <f>629714+5325+634573+4260</f>
        <v>1273872</v>
      </c>
      <c r="N44" s="132">
        <f>629714+5325+634573+4260</f>
        <v>1273872</v>
      </c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</row>
    <row r="45" spans="1:26" ht="12.75">
      <c r="A45" s="111"/>
      <c r="B45" s="17"/>
      <c r="C45" s="17"/>
      <c r="D45" s="17"/>
      <c r="E45" s="17"/>
      <c r="F45" s="17"/>
      <c r="G45" s="88">
        <v>9995</v>
      </c>
      <c r="H45" s="110"/>
      <c r="I45" s="196"/>
      <c r="J45" s="118"/>
      <c r="K45" s="110">
        <v>193</v>
      </c>
      <c r="L45" s="30"/>
      <c r="M45" s="102">
        <f>79054+79842</f>
        <v>158896</v>
      </c>
      <c r="N45" s="132">
        <f>79054+79842</f>
        <v>158896</v>
      </c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</row>
    <row r="46" spans="1:26" ht="12.75">
      <c r="A46" s="111"/>
      <c r="B46" s="17"/>
      <c r="C46" s="17"/>
      <c r="D46" s="17"/>
      <c r="E46" s="17"/>
      <c r="F46" s="17"/>
      <c r="G46" s="17"/>
      <c r="H46" s="110"/>
      <c r="I46" s="196"/>
      <c r="J46" s="118"/>
      <c r="K46" s="110"/>
      <c r="L46" s="30"/>
      <c r="M46" s="138"/>
      <c r="N46" s="193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</row>
    <row r="47" spans="1:26" ht="12.75">
      <c r="A47" s="111"/>
      <c r="B47" s="17"/>
      <c r="C47" s="17"/>
      <c r="D47" s="17"/>
      <c r="E47" s="17"/>
      <c r="F47" s="17"/>
      <c r="G47" s="17">
        <v>9995</v>
      </c>
      <c r="H47" s="110"/>
      <c r="I47" s="191">
        <v>2</v>
      </c>
      <c r="J47" s="118"/>
      <c r="K47" s="110"/>
      <c r="L47" s="30"/>
      <c r="M47" s="213">
        <f>(M48+M53+M58+M61+M64+M94+M99+M103+M108)</f>
        <v>640467</v>
      </c>
      <c r="N47" s="214">
        <f>N48+N53+N58+N61+N64+N94+N99+N103+N108</f>
        <v>612443</v>
      </c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</row>
    <row r="48" spans="1:26" ht="12.75">
      <c r="A48" s="111"/>
      <c r="B48" s="17"/>
      <c r="C48" s="17"/>
      <c r="D48" s="17"/>
      <c r="E48" s="17"/>
      <c r="F48" s="17"/>
      <c r="G48" s="17">
        <v>9995</v>
      </c>
      <c r="H48" s="110"/>
      <c r="I48" s="111"/>
      <c r="J48" s="119">
        <v>21</v>
      </c>
      <c r="K48" s="110"/>
      <c r="L48" s="30"/>
      <c r="M48" s="137">
        <f>(M49+M50+M51+M52)</f>
        <v>48370</v>
      </c>
      <c r="N48" s="195">
        <f>(N49+N50+N51+N52)</f>
        <v>46424</v>
      </c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</row>
    <row r="49" spans="1:26" ht="12.75">
      <c r="A49" s="111"/>
      <c r="B49" s="17"/>
      <c r="C49" s="17"/>
      <c r="D49" s="17"/>
      <c r="E49" s="17"/>
      <c r="F49" s="17"/>
      <c r="G49" s="17"/>
      <c r="H49" s="110"/>
      <c r="I49" s="111"/>
      <c r="J49" s="119"/>
      <c r="K49" s="110">
        <v>212</v>
      </c>
      <c r="L49" s="30"/>
      <c r="M49" s="136">
        <f>200+25328</f>
        <v>25528</v>
      </c>
      <c r="N49" s="190">
        <f>200+24350</f>
        <v>24550</v>
      </c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</row>
    <row r="50" spans="1:26" ht="12.75">
      <c r="A50" s="111"/>
      <c r="B50" s="17"/>
      <c r="C50" s="17"/>
      <c r="D50" s="17"/>
      <c r="E50" s="17"/>
      <c r="F50" s="17"/>
      <c r="G50" s="17"/>
      <c r="H50" s="110"/>
      <c r="I50" s="111"/>
      <c r="J50" s="118"/>
      <c r="K50" s="110">
        <v>213</v>
      </c>
      <c r="L50" s="30"/>
      <c r="M50" s="102"/>
      <c r="N50" s="132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</row>
    <row r="51" spans="1:26" ht="12.75">
      <c r="A51" s="111"/>
      <c r="B51" s="17"/>
      <c r="C51" s="17"/>
      <c r="D51" s="17"/>
      <c r="E51" s="17"/>
      <c r="F51" s="17"/>
      <c r="G51" s="17"/>
      <c r="H51" s="110"/>
      <c r="I51" s="111"/>
      <c r="J51" s="118"/>
      <c r="K51" s="110">
        <v>214</v>
      </c>
      <c r="L51" s="30"/>
      <c r="M51" s="102">
        <f>110+12150</f>
        <v>12260</v>
      </c>
      <c r="N51" s="132">
        <f>110+11542</f>
        <v>11652</v>
      </c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</row>
    <row r="52" spans="1:26" ht="12.75">
      <c r="A52" s="111"/>
      <c r="B52" s="17"/>
      <c r="C52" s="17"/>
      <c r="D52" s="17"/>
      <c r="E52" s="17"/>
      <c r="F52" s="17"/>
      <c r="G52" s="17">
        <v>9995</v>
      </c>
      <c r="H52" s="110"/>
      <c r="I52" s="111"/>
      <c r="J52" s="118"/>
      <c r="K52" s="110">
        <v>215</v>
      </c>
      <c r="L52" s="30"/>
      <c r="M52" s="102">
        <f>9425+1157</f>
        <v>10582</v>
      </c>
      <c r="N52" s="132">
        <f>9065+1157</f>
        <v>10222</v>
      </c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</row>
    <row r="53" spans="1:26" ht="12.75">
      <c r="A53" s="111"/>
      <c r="B53" s="17"/>
      <c r="C53" s="17"/>
      <c r="D53" s="17"/>
      <c r="E53" s="17"/>
      <c r="F53" s="17"/>
      <c r="G53" s="88">
        <v>9995</v>
      </c>
      <c r="H53" s="110"/>
      <c r="I53" s="111"/>
      <c r="J53" s="119">
        <v>22</v>
      </c>
      <c r="K53" s="110"/>
      <c r="L53" s="30"/>
      <c r="M53" s="137">
        <f>(M54+M55+M56+M57)</f>
        <v>456338</v>
      </c>
      <c r="N53" s="195">
        <f>(N54+N55+N56+N57)</f>
        <v>433922</v>
      </c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</row>
    <row r="54" spans="1:26" ht="12.75">
      <c r="A54" s="111"/>
      <c r="B54" s="17"/>
      <c r="C54" s="17"/>
      <c r="D54" s="17"/>
      <c r="E54" s="17"/>
      <c r="F54" s="17"/>
      <c r="G54" s="17"/>
      <c r="H54" s="110"/>
      <c r="I54" s="111"/>
      <c r="J54" s="118"/>
      <c r="K54" s="110">
        <v>221</v>
      </c>
      <c r="L54" s="30"/>
      <c r="M54" s="102">
        <f>1070+428749</f>
        <v>429819</v>
      </c>
      <c r="N54" s="132">
        <f>1070+407312</f>
        <v>408382</v>
      </c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</row>
    <row r="55" spans="1:26" ht="12.75">
      <c r="A55" s="111"/>
      <c r="B55" s="17"/>
      <c r="C55" s="17"/>
      <c r="D55" s="17"/>
      <c r="E55" s="17"/>
      <c r="F55" s="17"/>
      <c r="G55" s="17"/>
      <c r="H55" s="110"/>
      <c r="I55" s="111"/>
      <c r="J55" s="118"/>
      <c r="K55" s="112">
        <v>222</v>
      </c>
      <c r="L55" s="30"/>
      <c r="M55" s="102">
        <v>3320</v>
      </c>
      <c r="N55" s="132">
        <v>3320</v>
      </c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</row>
    <row r="56" spans="1:26" ht="12.75">
      <c r="A56" s="111"/>
      <c r="B56" s="17"/>
      <c r="C56" s="17"/>
      <c r="D56" s="17"/>
      <c r="E56" s="17"/>
      <c r="F56" s="17"/>
      <c r="G56" s="17">
        <v>9995</v>
      </c>
      <c r="H56" s="110"/>
      <c r="I56" s="111"/>
      <c r="J56" s="118"/>
      <c r="K56" s="110">
        <v>223</v>
      </c>
      <c r="L56" s="30"/>
      <c r="M56" s="102">
        <f>500+20880+1819</f>
        <v>23199</v>
      </c>
      <c r="N56" s="132">
        <f>500+19980+1740</f>
        <v>22220</v>
      </c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</row>
    <row r="57" spans="1:26" ht="12.75">
      <c r="A57" s="111"/>
      <c r="B57" s="17"/>
      <c r="C57" s="17"/>
      <c r="D57" s="17"/>
      <c r="E57" s="17"/>
      <c r="F57" s="17"/>
      <c r="G57" s="17"/>
      <c r="H57" s="110"/>
      <c r="I57" s="111"/>
      <c r="J57" s="118"/>
      <c r="K57" s="110">
        <v>224</v>
      </c>
      <c r="L57" s="30"/>
      <c r="M57" s="102"/>
      <c r="N57" s="132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</row>
    <row r="58" spans="1:26" ht="12.75">
      <c r="A58" s="111"/>
      <c r="B58" s="17"/>
      <c r="C58" s="17"/>
      <c r="D58" s="17"/>
      <c r="E58" s="17"/>
      <c r="F58" s="17"/>
      <c r="G58" s="17">
        <v>9995</v>
      </c>
      <c r="H58" s="110"/>
      <c r="I58" s="111"/>
      <c r="J58" s="119">
        <v>23</v>
      </c>
      <c r="K58" s="110"/>
      <c r="L58" s="30"/>
      <c r="M58" s="137">
        <f>M59+M60</f>
        <v>4564</v>
      </c>
      <c r="N58" s="195">
        <f>N59+N60</f>
        <v>4564</v>
      </c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</row>
    <row r="59" spans="1:26" ht="12.75">
      <c r="A59" s="111"/>
      <c r="B59" s="17"/>
      <c r="C59" s="17"/>
      <c r="D59" s="17"/>
      <c r="E59" s="17"/>
      <c r="F59" s="17"/>
      <c r="G59" s="17"/>
      <c r="H59" s="110"/>
      <c r="I59" s="111"/>
      <c r="J59" s="118"/>
      <c r="K59" s="110">
        <v>231</v>
      </c>
      <c r="L59" s="30"/>
      <c r="M59" s="102"/>
      <c r="N59" s="132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</row>
    <row r="60" spans="1:26" ht="12.75">
      <c r="A60" s="111"/>
      <c r="B60" s="17"/>
      <c r="C60" s="17"/>
      <c r="D60" s="17"/>
      <c r="E60" s="17"/>
      <c r="F60" s="17"/>
      <c r="G60" s="17"/>
      <c r="H60" s="110"/>
      <c r="I60" s="111"/>
      <c r="J60" s="118"/>
      <c r="K60" s="110">
        <v>232</v>
      </c>
      <c r="L60" s="30"/>
      <c r="M60" s="102">
        <f>1272+3292</f>
        <v>4564</v>
      </c>
      <c r="N60" s="132">
        <f>1272+3292</f>
        <v>4564</v>
      </c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</row>
    <row r="61" spans="1:26" ht="12.75">
      <c r="A61" s="111"/>
      <c r="B61" s="17"/>
      <c r="C61" s="17"/>
      <c r="D61" s="17"/>
      <c r="E61" s="17"/>
      <c r="F61" s="17"/>
      <c r="G61" s="17">
        <v>9995</v>
      </c>
      <c r="H61" s="110"/>
      <c r="I61" s="111"/>
      <c r="J61" s="119">
        <v>24</v>
      </c>
      <c r="K61" s="110"/>
      <c r="L61" s="30"/>
      <c r="M61" s="137">
        <f>M62+M63</f>
        <v>9407</v>
      </c>
      <c r="N61" s="195">
        <f>N62+N63</f>
        <v>9407</v>
      </c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</row>
    <row r="62" spans="1:26" ht="12.75">
      <c r="A62" s="111"/>
      <c r="B62" s="17"/>
      <c r="C62" s="17"/>
      <c r="D62" s="17"/>
      <c r="E62" s="17"/>
      <c r="F62" s="17"/>
      <c r="G62" s="17"/>
      <c r="H62" s="110"/>
      <c r="I62" s="111"/>
      <c r="J62" s="118"/>
      <c r="K62" s="110">
        <v>241</v>
      </c>
      <c r="L62" s="30"/>
      <c r="M62" s="139">
        <f>8251+1156</f>
        <v>9407</v>
      </c>
      <c r="N62" s="215">
        <f>8251+1156</f>
        <v>9407</v>
      </c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</row>
    <row r="63" spans="1:26" ht="12.75">
      <c r="A63" s="111"/>
      <c r="B63" s="17"/>
      <c r="C63" s="17"/>
      <c r="D63" s="17"/>
      <c r="E63" s="17"/>
      <c r="F63" s="17"/>
      <c r="G63" s="17"/>
      <c r="H63" s="110"/>
      <c r="I63" s="111"/>
      <c r="J63" s="118"/>
      <c r="K63" s="110">
        <v>242</v>
      </c>
      <c r="L63" s="30"/>
      <c r="M63" s="102"/>
      <c r="N63" s="132"/>
      <c r="P63" s="258"/>
      <c r="Q63" s="257"/>
      <c r="R63" s="273"/>
      <c r="S63" s="257"/>
      <c r="T63" s="257"/>
      <c r="U63" s="257"/>
      <c r="V63" s="257"/>
      <c r="W63" s="257"/>
      <c r="X63" s="257"/>
      <c r="Y63" s="257"/>
      <c r="Z63" s="257"/>
    </row>
    <row r="64" spans="1:26" ht="12.75">
      <c r="A64" s="111"/>
      <c r="B64" s="17"/>
      <c r="C64" s="17"/>
      <c r="D64" s="17"/>
      <c r="E64" s="17"/>
      <c r="F64" s="17"/>
      <c r="G64" s="17">
        <v>9995</v>
      </c>
      <c r="H64" s="110"/>
      <c r="I64" s="111"/>
      <c r="J64" s="119">
        <v>25</v>
      </c>
      <c r="K64" s="110"/>
      <c r="L64" s="30"/>
      <c r="M64" s="213">
        <f>(M65+M92+M93)</f>
        <v>7440</v>
      </c>
      <c r="N64" s="214">
        <f>(N65+N92+N93)</f>
        <v>7440</v>
      </c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</row>
    <row r="65" spans="1:26" ht="13.5" thickBot="1">
      <c r="A65" s="113"/>
      <c r="B65" s="114"/>
      <c r="C65" s="114"/>
      <c r="D65" s="114"/>
      <c r="E65" s="114"/>
      <c r="F65" s="114"/>
      <c r="G65" s="239">
        <v>9995</v>
      </c>
      <c r="H65" s="115"/>
      <c r="I65" s="113"/>
      <c r="J65" s="120"/>
      <c r="K65" s="115">
        <v>251</v>
      </c>
      <c r="L65" s="33"/>
      <c r="M65" s="140">
        <f>7360</f>
        <v>7360</v>
      </c>
      <c r="N65" s="130">
        <f>7360</f>
        <v>7360</v>
      </c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</row>
    <row r="66" spans="1:26" ht="18.75" thickBot="1">
      <c r="A66" s="116"/>
      <c r="B66" s="96"/>
      <c r="C66" s="96"/>
      <c r="D66" s="116"/>
      <c r="E66" s="96"/>
      <c r="F66" s="96"/>
      <c r="G66" s="312" t="s">
        <v>15</v>
      </c>
      <c r="H66" s="312"/>
      <c r="I66" s="312"/>
      <c r="J66" s="312"/>
      <c r="K66" s="312"/>
      <c r="L66" s="124"/>
      <c r="M66" s="124"/>
      <c r="N66" s="125"/>
      <c r="O66" s="10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</row>
    <row r="67" spans="1:26" ht="18.75" thickTop="1">
      <c r="A67" s="1"/>
      <c r="B67" s="1"/>
      <c r="C67" s="1"/>
      <c r="D67" s="1"/>
      <c r="E67" s="1"/>
      <c r="F67" s="1"/>
      <c r="G67" s="14"/>
      <c r="H67" s="14"/>
      <c r="I67" s="14"/>
      <c r="J67" s="14"/>
      <c r="K67" s="14"/>
      <c r="L67" s="15"/>
      <c r="M67" s="15"/>
      <c r="N67" s="15"/>
      <c r="O67" s="16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</row>
    <row r="68" spans="16:26" ht="12.75"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</row>
    <row r="69" spans="16:26" ht="12.75"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</row>
    <row r="70" spans="16:26" ht="12.75"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</row>
    <row r="71" spans="16:26" ht="12.75"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</row>
    <row r="72" spans="16:26" ht="12.75"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</row>
    <row r="73" spans="16:26" ht="12.75"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6:26" ht="12.75"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</row>
    <row r="75" spans="16:26" ht="12.75"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</row>
    <row r="76" spans="16:26" ht="13.5" thickBot="1"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</row>
    <row r="77" spans="1:26" ht="12.75">
      <c r="A77" s="278" t="s">
        <v>23</v>
      </c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80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</row>
    <row r="78" spans="1:26" ht="1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</row>
    <row r="79" spans="1:26" ht="31.5" customHeight="1">
      <c r="A79" s="302" t="s">
        <v>92</v>
      </c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4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</row>
    <row r="80" spans="1:26" ht="15">
      <c r="A80" s="200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305" t="s">
        <v>31</v>
      </c>
      <c r="N80" s="306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</row>
    <row r="81" spans="1:26" ht="15">
      <c r="A81" s="200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2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</row>
    <row r="82" spans="1:26" ht="12.75">
      <c r="A82" s="194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4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</row>
    <row r="83" spans="1:26" ht="15">
      <c r="A83" s="205" t="s">
        <v>88</v>
      </c>
      <c r="B83" s="206"/>
      <c r="C83" s="206"/>
      <c r="D83" s="206" t="s">
        <v>89</v>
      </c>
      <c r="E83" s="206"/>
      <c r="F83" s="206"/>
      <c r="G83" s="206"/>
      <c r="H83" s="206"/>
      <c r="I83" s="206"/>
      <c r="J83" s="206"/>
      <c r="K83" s="206"/>
      <c r="L83" s="203"/>
      <c r="M83" s="310" t="s">
        <v>0</v>
      </c>
      <c r="N83" s="311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ht="15">
      <c r="A84" s="205" t="s">
        <v>90</v>
      </c>
      <c r="B84" s="206"/>
      <c r="C84" s="203"/>
      <c r="D84" s="209">
        <v>5135</v>
      </c>
      <c r="E84" s="206"/>
      <c r="F84" s="206"/>
      <c r="G84" s="206"/>
      <c r="H84" s="206"/>
      <c r="I84" s="206"/>
      <c r="J84" s="206"/>
      <c r="K84" s="206"/>
      <c r="L84" s="203"/>
      <c r="M84" s="210" t="s">
        <v>91</v>
      </c>
      <c r="N84" s="211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</row>
    <row r="85" spans="1:26" ht="15">
      <c r="A85" s="205" t="s">
        <v>33</v>
      </c>
      <c r="B85" s="203"/>
      <c r="C85" s="203"/>
      <c r="D85" s="206" t="s">
        <v>105</v>
      </c>
      <c r="E85" s="206"/>
      <c r="F85" s="206"/>
      <c r="G85" s="206"/>
      <c r="H85" s="206"/>
      <c r="I85" s="206"/>
      <c r="J85" s="206"/>
      <c r="K85" s="206"/>
      <c r="L85" s="203"/>
      <c r="M85" s="210" t="s">
        <v>2</v>
      </c>
      <c r="N85" s="211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</row>
    <row r="86" spans="1:26" ht="15">
      <c r="A86" s="40" t="s">
        <v>32</v>
      </c>
      <c r="B86" s="1"/>
      <c r="C86" s="41"/>
      <c r="D86" s="103">
        <v>2013</v>
      </c>
      <c r="E86" s="1"/>
      <c r="F86" s="1"/>
      <c r="G86" s="1"/>
      <c r="H86" s="1"/>
      <c r="I86" s="1"/>
      <c r="J86" s="1"/>
      <c r="K86" s="1"/>
      <c r="L86" s="1"/>
      <c r="M86" s="13" t="s">
        <v>1</v>
      </c>
      <c r="N86" s="36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</row>
    <row r="87" spans="1:26" ht="13.5" thickBot="1">
      <c r="A87" s="33"/>
      <c r="B87" s="12"/>
      <c r="C87" s="44"/>
      <c r="D87" s="44"/>
      <c r="E87" s="8"/>
      <c r="F87" s="8"/>
      <c r="G87" s="8"/>
      <c r="H87" s="8"/>
      <c r="I87" s="8"/>
      <c r="J87" s="8"/>
      <c r="K87" s="8"/>
      <c r="L87" s="8"/>
      <c r="M87" s="12"/>
      <c r="N87" s="45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</row>
    <row r="88" spans="1:26" ht="13.5" thickBot="1">
      <c r="A88" s="21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"/>
      <c r="M88" s="8"/>
      <c r="N88" s="220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</row>
    <row r="89" spans="1:26" ht="13.5" thickBot="1">
      <c r="A89" s="307" t="s">
        <v>93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9"/>
      <c r="L89" s="307" t="s">
        <v>94</v>
      </c>
      <c r="M89" s="308"/>
      <c r="N89" s="309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</row>
    <row r="90" spans="1:26" ht="13.5" thickBot="1">
      <c r="A90" s="321" t="s">
        <v>23</v>
      </c>
      <c r="B90" s="322"/>
      <c r="C90" s="323"/>
      <c r="D90" s="323"/>
      <c r="E90" s="323"/>
      <c r="F90" s="323"/>
      <c r="G90" s="323"/>
      <c r="H90" s="324"/>
      <c r="I90" s="325" t="s">
        <v>6</v>
      </c>
      <c r="J90" s="326"/>
      <c r="K90" s="327"/>
      <c r="L90" s="144" t="s">
        <v>11</v>
      </c>
      <c r="M90" s="207" t="s">
        <v>12</v>
      </c>
      <c r="N90" s="207" t="s">
        <v>13</v>
      </c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</row>
    <row r="91" spans="1:26" ht="34.5" thickBot="1">
      <c r="A91" s="104" t="s">
        <v>3</v>
      </c>
      <c r="B91" s="105" t="s">
        <v>30</v>
      </c>
      <c r="C91" s="106" t="s">
        <v>4</v>
      </c>
      <c r="D91" s="106" t="s">
        <v>26</v>
      </c>
      <c r="E91" s="106" t="s">
        <v>14</v>
      </c>
      <c r="F91" s="106" t="s">
        <v>10</v>
      </c>
      <c r="G91" s="122" t="s">
        <v>5</v>
      </c>
      <c r="H91" s="123"/>
      <c r="I91" s="104" t="s">
        <v>7</v>
      </c>
      <c r="J91" s="107" t="s">
        <v>8</v>
      </c>
      <c r="K91" s="108" t="s">
        <v>9</v>
      </c>
      <c r="L91" s="231" t="s">
        <v>21</v>
      </c>
      <c r="M91" s="232" t="s">
        <v>22</v>
      </c>
      <c r="N91" s="233" t="s">
        <v>27</v>
      </c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</row>
    <row r="92" spans="1:26" ht="12.75">
      <c r="A92" s="134">
        <v>11</v>
      </c>
      <c r="B92" s="17"/>
      <c r="C92" s="17"/>
      <c r="D92" s="17"/>
      <c r="E92" s="17"/>
      <c r="F92" s="88">
        <v>333</v>
      </c>
      <c r="G92" s="110"/>
      <c r="H92" s="1"/>
      <c r="I92" s="109"/>
      <c r="J92" s="17"/>
      <c r="K92" s="110">
        <v>252</v>
      </c>
      <c r="L92" s="93"/>
      <c r="M92" s="141"/>
      <c r="N92" s="234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</row>
    <row r="93" spans="1:26" ht="12.75">
      <c r="A93" s="111"/>
      <c r="B93" s="17"/>
      <c r="C93" s="17"/>
      <c r="D93" s="17"/>
      <c r="E93" s="17"/>
      <c r="F93" s="17"/>
      <c r="G93" s="110">
        <v>9995</v>
      </c>
      <c r="H93" s="1"/>
      <c r="I93" s="111"/>
      <c r="J93" s="88"/>
      <c r="K93" s="110">
        <v>254</v>
      </c>
      <c r="L93" s="30"/>
      <c r="M93" s="136">
        <f>30+50</f>
        <v>80</v>
      </c>
      <c r="N93" s="190">
        <f>30+50</f>
        <v>80</v>
      </c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</row>
    <row r="94" spans="1:26" ht="12.75">
      <c r="A94" s="111"/>
      <c r="B94" s="17"/>
      <c r="C94" s="17"/>
      <c r="D94" s="17"/>
      <c r="E94" s="17"/>
      <c r="F94" s="17"/>
      <c r="G94" s="110">
        <v>9995</v>
      </c>
      <c r="H94" s="1"/>
      <c r="I94" s="111"/>
      <c r="J94" s="88">
        <v>26</v>
      </c>
      <c r="K94" s="110"/>
      <c r="L94" s="30"/>
      <c r="M94" s="137">
        <f>(M95+M96+M97+M98)</f>
        <v>0</v>
      </c>
      <c r="N94" s="195">
        <f>(N95+N96+N97+N98)</f>
        <v>0</v>
      </c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</row>
    <row r="95" spans="1:26" ht="12.75">
      <c r="A95" s="111"/>
      <c r="B95" s="17"/>
      <c r="C95" s="17"/>
      <c r="D95" s="17"/>
      <c r="E95" s="17"/>
      <c r="F95" s="17"/>
      <c r="G95" s="110"/>
      <c r="H95" s="1"/>
      <c r="I95" s="111"/>
      <c r="J95" s="17"/>
      <c r="K95" s="110">
        <v>261</v>
      </c>
      <c r="L95" s="30"/>
      <c r="M95" s="102"/>
      <c r="N95" s="132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</row>
    <row r="96" spans="1:26" ht="12.75">
      <c r="A96" s="111"/>
      <c r="B96" s="17"/>
      <c r="C96" s="17"/>
      <c r="D96" s="17"/>
      <c r="E96" s="17"/>
      <c r="F96" s="17"/>
      <c r="G96" s="110"/>
      <c r="H96" s="1"/>
      <c r="I96" s="111"/>
      <c r="J96" s="17"/>
      <c r="K96" s="110">
        <v>263</v>
      </c>
      <c r="L96" s="30"/>
      <c r="M96" s="102"/>
      <c r="N96" s="132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</row>
    <row r="97" spans="1:26" ht="12.75">
      <c r="A97" s="111"/>
      <c r="B97" s="17"/>
      <c r="C97" s="17"/>
      <c r="D97" s="17"/>
      <c r="E97" s="17"/>
      <c r="F97" s="17"/>
      <c r="G97" s="110"/>
      <c r="H97" s="1"/>
      <c r="I97" s="111"/>
      <c r="J97" s="88"/>
      <c r="K97" s="110">
        <v>264</v>
      </c>
      <c r="L97" s="30"/>
      <c r="M97" s="136"/>
      <c r="N97" s="190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</row>
    <row r="98" spans="1:26" ht="12.75">
      <c r="A98" s="111"/>
      <c r="B98" s="17"/>
      <c r="C98" s="17"/>
      <c r="D98" s="17"/>
      <c r="E98" s="17"/>
      <c r="F98" s="17"/>
      <c r="G98" s="110"/>
      <c r="H98" s="1"/>
      <c r="I98" s="111"/>
      <c r="J98" s="17"/>
      <c r="K98" s="110">
        <v>269</v>
      </c>
      <c r="L98" s="30"/>
      <c r="M98" s="102"/>
      <c r="N98" s="132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</row>
    <row r="99" spans="1:26" ht="12.75">
      <c r="A99" s="111"/>
      <c r="B99" s="17"/>
      <c r="C99" s="17"/>
      <c r="D99" s="17"/>
      <c r="E99" s="17"/>
      <c r="F99" s="17"/>
      <c r="G99" s="110">
        <v>9995</v>
      </c>
      <c r="H99" s="1"/>
      <c r="I99" s="111"/>
      <c r="J99" s="88">
        <v>27</v>
      </c>
      <c r="K99" s="110"/>
      <c r="L99" s="30"/>
      <c r="M99" s="137">
        <f>(M100+M101+M102)</f>
        <v>0</v>
      </c>
      <c r="N99" s="195">
        <f>(N100+N101+N102)</f>
        <v>0</v>
      </c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</row>
    <row r="100" spans="1:26" ht="12.75">
      <c r="A100" s="111"/>
      <c r="B100" s="17"/>
      <c r="C100" s="17"/>
      <c r="D100" s="17"/>
      <c r="E100" s="17"/>
      <c r="F100" s="17"/>
      <c r="G100" s="110"/>
      <c r="H100" s="1"/>
      <c r="I100" s="111"/>
      <c r="J100" s="17"/>
      <c r="K100" s="110">
        <v>271</v>
      </c>
      <c r="L100" s="30"/>
      <c r="M100" s="102"/>
      <c r="N100" s="132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</row>
    <row r="101" spans="1:26" ht="12.75">
      <c r="A101" s="111"/>
      <c r="B101" s="17"/>
      <c r="C101" s="17"/>
      <c r="D101" s="17"/>
      <c r="E101" s="17"/>
      <c r="F101" s="17"/>
      <c r="G101" s="110">
        <v>9992</v>
      </c>
      <c r="H101" s="1"/>
      <c r="I101" s="111"/>
      <c r="J101" s="17"/>
      <c r="K101" s="110">
        <v>272</v>
      </c>
      <c r="L101" s="30"/>
      <c r="M101" s="102"/>
      <c r="N101" s="132"/>
      <c r="P101" s="257"/>
      <c r="Q101" s="273"/>
      <c r="R101" s="257"/>
      <c r="S101" s="257"/>
      <c r="T101" s="257"/>
      <c r="U101" s="257"/>
      <c r="V101" s="257"/>
      <c r="W101" s="257"/>
      <c r="X101" s="257"/>
      <c r="Y101" s="257"/>
      <c r="Z101" s="257"/>
    </row>
    <row r="102" spans="1:26" ht="12.75">
      <c r="A102" s="111"/>
      <c r="B102" s="17"/>
      <c r="C102" s="17"/>
      <c r="D102" s="17"/>
      <c r="E102" s="17"/>
      <c r="F102" s="17"/>
      <c r="G102" s="110"/>
      <c r="H102" s="1"/>
      <c r="I102" s="111"/>
      <c r="J102" s="17"/>
      <c r="K102" s="110">
        <v>273</v>
      </c>
      <c r="L102" s="30"/>
      <c r="M102" s="102"/>
      <c r="N102" s="132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</row>
    <row r="103" spans="1:26" ht="12.75">
      <c r="A103" s="111"/>
      <c r="B103" s="17"/>
      <c r="C103" s="17"/>
      <c r="D103" s="17"/>
      <c r="E103" s="17"/>
      <c r="F103" s="17"/>
      <c r="G103" s="110">
        <v>9995</v>
      </c>
      <c r="H103" s="1"/>
      <c r="I103" s="111"/>
      <c r="J103" s="88">
        <v>28</v>
      </c>
      <c r="K103" s="110"/>
      <c r="L103" s="30"/>
      <c r="M103" s="137">
        <f>(M104+M105+M106)</f>
        <v>88150</v>
      </c>
      <c r="N103" s="195">
        <f>(N104+N105+N106)</f>
        <v>84488</v>
      </c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</row>
    <row r="104" spans="1:26" ht="12.75">
      <c r="A104" s="111"/>
      <c r="B104" s="17"/>
      <c r="C104" s="17"/>
      <c r="D104" s="17"/>
      <c r="E104" s="17"/>
      <c r="F104" s="17"/>
      <c r="G104" s="110"/>
      <c r="H104" s="1"/>
      <c r="I104" s="111"/>
      <c r="J104" s="88"/>
      <c r="K104" s="110">
        <v>281</v>
      </c>
      <c r="L104" s="30"/>
      <c r="M104" s="136">
        <f>2230+10953+17045</f>
        <v>30228</v>
      </c>
      <c r="N104" s="190">
        <f>2230+10481+16311</f>
        <v>29022</v>
      </c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</row>
    <row r="105" spans="1:26" ht="12.75">
      <c r="A105" s="111"/>
      <c r="B105" s="17"/>
      <c r="C105" s="17"/>
      <c r="D105" s="17"/>
      <c r="E105" s="17"/>
      <c r="F105" s="17"/>
      <c r="G105" s="240">
        <v>9995</v>
      </c>
      <c r="H105" s="1"/>
      <c r="I105" s="111"/>
      <c r="J105" s="17"/>
      <c r="K105" s="110">
        <v>282</v>
      </c>
      <c r="L105" s="30"/>
      <c r="M105" s="102">
        <f>21495+445+8860+17964+3387+5771</f>
        <v>57922</v>
      </c>
      <c r="N105" s="132">
        <f>20584+445+8484+17190+3241+5522</f>
        <v>55466</v>
      </c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</row>
    <row r="106" spans="1:26" ht="12.75">
      <c r="A106" s="111"/>
      <c r="B106" s="17"/>
      <c r="C106" s="17"/>
      <c r="D106" s="17"/>
      <c r="E106" s="17"/>
      <c r="F106" s="17"/>
      <c r="G106" s="110"/>
      <c r="H106" s="1"/>
      <c r="I106" s="111"/>
      <c r="J106" s="17"/>
      <c r="K106" s="110">
        <v>283</v>
      </c>
      <c r="L106" s="30"/>
      <c r="M106" s="102"/>
      <c r="N106" s="132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</row>
    <row r="107" spans="1:26" ht="12.75">
      <c r="A107" s="111"/>
      <c r="B107" s="17"/>
      <c r="C107" s="17"/>
      <c r="D107" s="17"/>
      <c r="E107" s="17"/>
      <c r="F107" s="17"/>
      <c r="G107" s="110"/>
      <c r="H107" s="1"/>
      <c r="I107" s="111"/>
      <c r="J107" s="17"/>
      <c r="K107" s="110"/>
      <c r="L107" s="30"/>
      <c r="M107" s="137"/>
      <c r="N107" s="195"/>
      <c r="P107" s="257"/>
      <c r="Q107" s="274"/>
      <c r="R107" s="257"/>
      <c r="S107" s="257"/>
      <c r="T107" s="257"/>
      <c r="U107" s="257"/>
      <c r="V107" s="257"/>
      <c r="W107" s="257"/>
      <c r="X107" s="257"/>
      <c r="Y107" s="257"/>
      <c r="Z107" s="257"/>
    </row>
    <row r="108" spans="1:26" ht="12.75">
      <c r="A108" s="111"/>
      <c r="B108" s="17"/>
      <c r="C108" s="17"/>
      <c r="D108" s="17"/>
      <c r="E108" s="17"/>
      <c r="F108" s="17"/>
      <c r="G108" s="110">
        <v>9995</v>
      </c>
      <c r="H108" s="1"/>
      <c r="I108" s="111"/>
      <c r="J108" s="88">
        <v>29</v>
      </c>
      <c r="K108" s="110"/>
      <c r="L108" s="30"/>
      <c r="M108" s="137">
        <f>(M109+M110+M111+M112+M113+M114+M115+M116)</f>
        <v>26198</v>
      </c>
      <c r="N108" s="195">
        <f>N109+N110+N111+N112+N113+N114+N115+N116</f>
        <v>26198</v>
      </c>
      <c r="P108" s="257"/>
      <c r="Q108" s="274"/>
      <c r="R108" s="274"/>
      <c r="S108" s="257"/>
      <c r="T108" s="257"/>
      <c r="U108" s="257"/>
      <c r="V108" s="257"/>
      <c r="W108" s="257"/>
      <c r="X108" s="257"/>
      <c r="Y108" s="257"/>
      <c r="Z108" s="257"/>
    </row>
    <row r="109" spans="1:26" ht="12.75">
      <c r="A109" s="111"/>
      <c r="B109" s="17"/>
      <c r="C109" s="17"/>
      <c r="D109" s="17"/>
      <c r="E109" s="17"/>
      <c r="F109" s="17"/>
      <c r="G109" s="110"/>
      <c r="H109" s="1"/>
      <c r="I109" s="111"/>
      <c r="J109" s="88"/>
      <c r="K109" s="110">
        <v>291</v>
      </c>
      <c r="L109" s="30"/>
      <c r="M109" s="136"/>
      <c r="N109" s="190">
        <v>0</v>
      </c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</row>
    <row r="110" spans="1:26" ht="12.75">
      <c r="A110" s="111"/>
      <c r="B110" s="17"/>
      <c r="C110" s="17"/>
      <c r="D110" s="17"/>
      <c r="E110" s="17"/>
      <c r="F110" s="17"/>
      <c r="G110" s="110"/>
      <c r="H110" s="1"/>
      <c r="I110" s="111"/>
      <c r="J110" s="88"/>
      <c r="K110" s="110">
        <v>292</v>
      </c>
      <c r="L110" s="30"/>
      <c r="M110" s="136">
        <f>9039+15384+1500+275</f>
        <v>26198</v>
      </c>
      <c r="N110" s="190">
        <f>9039+15384+1500+275</f>
        <v>26198</v>
      </c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</row>
    <row r="111" spans="1:26" ht="12.75">
      <c r="A111" s="111"/>
      <c r="B111" s="17"/>
      <c r="C111" s="17"/>
      <c r="D111" s="17"/>
      <c r="E111" s="17"/>
      <c r="F111" s="17"/>
      <c r="G111" s="110"/>
      <c r="H111" s="1"/>
      <c r="I111" s="111"/>
      <c r="J111" s="88"/>
      <c r="K111" s="110">
        <v>294</v>
      </c>
      <c r="L111" s="30"/>
      <c r="M111" s="136"/>
      <c r="N111" s="190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</row>
    <row r="112" spans="1:26" ht="12.75">
      <c r="A112" s="111"/>
      <c r="B112" s="17"/>
      <c r="C112" s="17"/>
      <c r="D112" s="17"/>
      <c r="E112" s="17"/>
      <c r="F112" s="17"/>
      <c r="G112" s="110"/>
      <c r="H112" s="1"/>
      <c r="I112" s="111"/>
      <c r="J112" s="88"/>
      <c r="K112" s="110">
        <v>295</v>
      </c>
      <c r="L112" s="30"/>
      <c r="M112" s="136"/>
      <c r="N112" s="190">
        <v>0</v>
      </c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</row>
    <row r="113" spans="1:26" ht="12.75">
      <c r="A113" s="111"/>
      <c r="B113" s="17"/>
      <c r="C113" s="17"/>
      <c r="D113" s="17"/>
      <c r="E113" s="17"/>
      <c r="F113" s="17"/>
      <c r="G113" s="110"/>
      <c r="H113" s="1"/>
      <c r="I113" s="111"/>
      <c r="J113" s="17"/>
      <c r="K113" s="110">
        <v>296</v>
      </c>
      <c r="L113" s="30"/>
      <c r="M113" s="102"/>
      <c r="N113" s="132"/>
      <c r="P113" s="26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</row>
    <row r="114" spans="1:26" ht="12.75">
      <c r="A114" s="111"/>
      <c r="B114" s="17"/>
      <c r="C114" s="17"/>
      <c r="D114" s="17"/>
      <c r="E114" s="17"/>
      <c r="F114" s="17"/>
      <c r="G114" s="110"/>
      <c r="H114" s="1"/>
      <c r="I114" s="111"/>
      <c r="J114" s="17"/>
      <c r="K114" s="110">
        <v>297</v>
      </c>
      <c r="L114" s="30"/>
      <c r="M114" s="102"/>
      <c r="N114" s="190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</row>
    <row r="115" spans="1:26" ht="12.75">
      <c r="A115" s="111"/>
      <c r="B115" s="17"/>
      <c r="C115" s="17"/>
      <c r="D115" s="17"/>
      <c r="E115" s="17"/>
      <c r="F115" s="17"/>
      <c r="G115" s="110"/>
      <c r="H115" s="1"/>
      <c r="I115" s="111"/>
      <c r="J115" s="17"/>
      <c r="K115" s="110">
        <v>298</v>
      </c>
      <c r="L115" s="30"/>
      <c r="M115" s="102"/>
      <c r="N115" s="132">
        <v>0</v>
      </c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</row>
    <row r="116" spans="1:26" ht="12.75">
      <c r="A116" s="111"/>
      <c r="B116" s="17"/>
      <c r="C116" s="17"/>
      <c r="D116" s="17"/>
      <c r="E116" s="17"/>
      <c r="F116" s="17"/>
      <c r="G116" s="269"/>
      <c r="H116" s="1"/>
      <c r="I116" s="111"/>
      <c r="J116" s="17"/>
      <c r="K116" s="110">
        <v>299</v>
      </c>
      <c r="L116" s="30"/>
      <c r="M116" s="102"/>
      <c r="N116" s="132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</row>
    <row r="117" spans="1:26" ht="12.75">
      <c r="A117" s="111"/>
      <c r="B117" s="17"/>
      <c r="C117" s="17"/>
      <c r="D117" s="17"/>
      <c r="E117" s="17"/>
      <c r="F117" s="17"/>
      <c r="G117" s="110">
        <v>9995</v>
      </c>
      <c r="H117" s="1"/>
      <c r="I117" s="191">
        <v>3</v>
      </c>
      <c r="J117" s="17"/>
      <c r="K117" s="110"/>
      <c r="L117" s="30"/>
      <c r="M117" s="137">
        <f>(M118+M121+M126+M132+M136+M142+M149)</f>
        <v>2510336</v>
      </c>
      <c r="N117" s="195">
        <f>+N118+N121+N126+N132+N136+N142+N149</f>
        <v>2418779</v>
      </c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</row>
    <row r="118" spans="1:26" ht="12.75">
      <c r="A118" s="111"/>
      <c r="B118" s="17"/>
      <c r="C118" s="17"/>
      <c r="D118" s="17"/>
      <c r="E118" s="17"/>
      <c r="F118" s="17"/>
      <c r="G118" s="110">
        <v>9995</v>
      </c>
      <c r="H118" s="1"/>
      <c r="I118" s="111"/>
      <c r="J118" s="88">
        <v>31</v>
      </c>
      <c r="K118" s="110"/>
      <c r="L118" s="30"/>
      <c r="M118" s="137">
        <f>(M119+M120)</f>
        <v>1612972</v>
      </c>
      <c r="N118" s="195">
        <f>(N119+N120)</f>
        <v>1545768</v>
      </c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</row>
    <row r="119" spans="1:26" ht="12.75">
      <c r="A119" s="111"/>
      <c r="B119" s="17"/>
      <c r="C119" s="17"/>
      <c r="D119" s="17"/>
      <c r="E119" s="17"/>
      <c r="F119" s="17"/>
      <c r="G119" s="110"/>
      <c r="H119" s="1"/>
      <c r="I119" s="111"/>
      <c r="J119" s="17"/>
      <c r="K119" s="110">
        <v>311</v>
      </c>
      <c r="L119" s="30"/>
      <c r="M119" s="102">
        <f>28307+189087+185582+102205+103153+181057+1035+13221+198753+188730+201848+12953+202041+5000</f>
        <v>1612972</v>
      </c>
      <c r="N119" s="132">
        <f>28307+181061+177705+97866+98700+173241+1035+13221+190174+180583+193138+12616+193321+4800</f>
        <v>1545768</v>
      </c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</row>
    <row r="120" spans="1:26" ht="12.75">
      <c r="A120" s="111"/>
      <c r="B120" s="17"/>
      <c r="C120" s="17"/>
      <c r="D120" s="17"/>
      <c r="E120" s="17"/>
      <c r="F120" s="17"/>
      <c r="G120" s="110"/>
      <c r="H120" s="1"/>
      <c r="I120" s="111"/>
      <c r="J120" s="17"/>
      <c r="K120" s="110">
        <v>313</v>
      </c>
      <c r="L120" s="30"/>
      <c r="M120" s="102"/>
      <c r="N120" s="132"/>
      <c r="P120" s="257"/>
      <c r="Q120" s="257"/>
      <c r="R120" s="275"/>
      <c r="S120" s="257"/>
      <c r="T120" s="257"/>
      <c r="U120" s="257"/>
      <c r="V120" s="257"/>
      <c r="W120" s="257"/>
      <c r="X120" s="257"/>
      <c r="Y120" s="257"/>
      <c r="Z120" s="257"/>
    </row>
    <row r="121" spans="1:26" ht="12.75">
      <c r="A121" s="111"/>
      <c r="B121" s="17"/>
      <c r="C121" s="17"/>
      <c r="D121" s="17"/>
      <c r="E121" s="17"/>
      <c r="F121" s="17"/>
      <c r="G121" s="110">
        <v>9995</v>
      </c>
      <c r="H121" s="1"/>
      <c r="I121" s="111"/>
      <c r="J121" s="88">
        <v>32</v>
      </c>
      <c r="K121" s="110"/>
      <c r="L121" s="30"/>
      <c r="M121" s="137">
        <f>+M122+M123+M124+M125</f>
        <v>1489</v>
      </c>
      <c r="N121" s="195">
        <f>+N122+N123+N124+N125</f>
        <v>1425</v>
      </c>
      <c r="P121" s="257"/>
      <c r="Q121" s="257"/>
      <c r="R121" s="275"/>
      <c r="S121" s="257"/>
      <c r="T121" s="257"/>
      <c r="U121" s="257"/>
      <c r="V121" s="257"/>
      <c r="W121" s="257"/>
      <c r="X121" s="257"/>
      <c r="Y121" s="257"/>
      <c r="Z121" s="257"/>
    </row>
    <row r="122" spans="1:26" ht="12.75">
      <c r="A122" s="111"/>
      <c r="B122" s="17"/>
      <c r="C122" s="17"/>
      <c r="D122" s="17"/>
      <c r="E122" s="17"/>
      <c r="F122" s="17"/>
      <c r="G122" s="110"/>
      <c r="H122" s="1"/>
      <c r="I122" s="111"/>
      <c r="J122" s="88"/>
      <c r="K122" s="110">
        <v>321</v>
      </c>
      <c r="L122" s="30"/>
      <c r="M122" s="136">
        <v>425</v>
      </c>
      <c r="N122" s="190">
        <v>407</v>
      </c>
      <c r="P122" s="257"/>
      <c r="Q122" s="257"/>
      <c r="R122" s="275"/>
      <c r="S122" s="257"/>
      <c r="T122" s="257"/>
      <c r="U122" s="257"/>
      <c r="V122" s="257"/>
      <c r="W122" s="257"/>
      <c r="X122" s="257"/>
      <c r="Y122" s="257"/>
      <c r="Z122" s="257"/>
    </row>
    <row r="123" spans="1:26" ht="12.75">
      <c r="A123" s="111"/>
      <c r="B123" s="17"/>
      <c r="C123" s="17"/>
      <c r="D123" s="17"/>
      <c r="E123" s="17"/>
      <c r="F123" s="17"/>
      <c r="G123" s="110"/>
      <c r="H123" s="1"/>
      <c r="I123" s="111"/>
      <c r="J123" s="17"/>
      <c r="K123" s="110">
        <v>322</v>
      </c>
      <c r="L123" s="30"/>
      <c r="M123" s="102">
        <v>284</v>
      </c>
      <c r="N123" s="132">
        <v>271</v>
      </c>
      <c r="P123" s="257"/>
      <c r="Q123" s="257"/>
      <c r="R123" s="275"/>
      <c r="S123" s="257"/>
      <c r="T123" s="257"/>
      <c r="U123" s="257"/>
      <c r="V123" s="257"/>
      <c r="W123" s="257"/>
      <c r="X123" s="257"/>
      <c r="Y123" s="257"/>
      <c r="Z123" s="257"/>
    </row>
    <row r="124" spans="1:26" ht="12.75">
      <c r="A124" s="111"/>
      <c r="B124" s="17"/>
      <c r="C124" s="17"/>
      <c r="D124" s="17"/>
      <c r="E124" s="17"/>
      <c r="F124" s="17"/>
      <c r="G124" s="110"/>
      <c r="H124" s="1"/>
      <c r="I124" s="111"/>
      <c r="J124" s="17"/>
      <c r="K124" s="110">
        <v>323</v>
      </c>
      <c r="L124" s="30"/>
      <c r="M124" s="102">
        <v>780</v>
      </c>
      <c r="N124" s="132">
        <v>747</v>
      </c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</row>
    <row r="125" spans="1:26" ht="12.75">
      <c r="A125" s="111"/>
      <c r="B125" s="17"/>
      <c r="C125" s="17"/>
      <c r="D125" s="17"/>
      <c r="E125" s="17"/>
      <c r="F125" s="17"/>
      <c r="G125" s="110"/>
      <c r="H125" s="1"/>
      <c r="I125" s="111"/>
      <c r="J125" s="17"/>
      <c r="K125" s="110">
        <v>324</v>
      </c>
      <c r="L125" s="30"/>
      <c r="M125" s="102"/>
      <c r="N125" s="132"/>
      <c r="P125" s="257"/>
      <c r="Q125" s="257"/>
      <c r="R125" s="270"/>
      <c r="S125" s="257"/>
      <c r="T125" s="257"/>
      <c r="U125" s="257"/>
      <c r="V125" s="257"/>
      <c r="W125" s="257"/>
      <c r="X125" s="257"/>
      <c r="Y125" s="257"/>
      <c r="Z125" s="257"/>
    </row>
    <row r="126" spans="1:26" ht="12.75">
      <c r="A126" s="111"/>
      <c r="B126" s="17"/>
      <c r="C126" s="17"/>
      <c r="D126" s="17"/>
      <c r="E126" s="17"/>
      <c r="F126" s="17"/>
      <c r="G126" s="110">
        <v>9995</v>
      </c>
      <c r="H126" s="1"/>
      <c r="I126" s="111"/>
      <c r="J126" s="88">
        <v>33</v>
      </c>
      <c r="K126" s="110"/>
      <c r="L126" s="30"/>
      <c r="M126" s="137">
        <f>(M127+M128+M129+M130+M131)</f>
        <v>111967</v>
      </c>
      <c r="N126" s="195">
        <f>(N127+N128+N129+N130+N131)</f>
        <v>107211</v>
      </c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</row>
    <row r="127" spans="1:26" ht="12.75">
      <c r="A127" s="111"/>
      <c r="B127" s="17"/>
      <c r="C127" s="17"/>
      <c r="D127" s="17"/>
      <c r="E127" s="17"/>
      <c r="F127" s="17"/>
      <c r="G127" s="110"/>
      <c r="H127" s="1"/>
      <c r="I127" s="111"/>
      <c r="J127" s="17"/>
      <c r="K127" s="110">
        <v>331</v>
      </c>
      <c r="L127" s="30"/>
      <c r="M127" s="102">
        <v>43152</v>
      </c>
      <c r="N127" s="132">
        <v>41292</v>
      </c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</row>
    <row r="128" spans="1:26" ht="12.75">
      <c r="A128" s="111"/>
      <c r="B128" s="17"/>
      <c r="C128" s="17"/>
      <c r="D128" s="17"/>
      <c r="E128" s="17"/>
      <c r="F128" s="17"/>
      <c r="G128" s="110"/>
      <c r="H128" s="1"/>
      <c r="I128" s="111"/>
      <c r="J128" s="17"/>
      <c r="K128" s="110">
        <v>332</v>
      </c>
      <c r="L128" s="30"/>
      <c r="M128" s="102">
        <f>1176+24940+14477</f>
        <v>40593</v>
      </c>
      <c r="N128" s="132">
        <f>1176+23865+13853</f>
        <v>38894</v>
      </c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</row>
    <row r="129" spans="1:26" ht="12.75">
      <c r="A129" s="111"/>
      <c r="B129" s="17"/>
      <c r="C129" s="17"/>
      <c r="D129" s="17"/>
      <c r="E129" s="17"/>
      <c r="F129" s="17"/>
      <c r="G129" s="110"/>
      <c r="H129" s="1"/>
      <c r="I129" s="111"/>
      <c r="J129" s="88"/>
      <c r="K129" s="110">
        <v>333</v>
      </c>
      <c r="L129" s="30"/>
      <c r="M129" s="136">
        <f>452+12110+15660</f>
        <v>28222</v>
      </c>
      <c r="N129" s="190">
        <f>452+11588+14985</f>
        <v>27025</v>
      </c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</row>
    <row r="130" spans="1:26" ht="12.75">
      <c r="A130" s="111"/>
      <c r="B130" s="17"/>
      <c r="C130" s="17"/>
      <c r="D130" s="17"/>
      <c r="E130" s="17"/>
      <c r="F130" s="17"/>
      <c r="G130" s="110"/>
      <c r="H130" s="1"/>
      <c r="I130" s="111"/>
      <c r="J130" s="17"/>
      <c r="K130" s="110">
        <v>334</v>
      </c>
      <c r="L130" s="30"/>
      <c r="M130" s="102"/>
      <c r="N130" s="132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</row>
    <row r="131" spans="1:26" ht="12.75">
      <c r="A131" s="111"/>
      <c r="B131" s="17"/>
      <c r="C131" s="17"/>
      <c r="D131" s="17"/>
      <c r="E131" s="17"/>
      <c r="F131" s="17"/>
      <c r="G131" s="110"/>
      <c r="H131" s="1"/>
      <c r="I131" s="111"/>
      <c r="J131" s="17"/>
      <c r="K131" s="110">
        <v>335</v>
      </c>
      <c r="L131" s="30"/>
      <c r="M131" s="102"/>
      <c r="N131" s="132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</row>
    <row r="132" spans="1:26" ht="12.75">
      <c r="A132" s="111"/>
      <c r="B132" s="17"/>
      <c r="C132" s="17"/>
      <c r="D132" s="17"/>
      <c r="E132" s="17"/>
      <c r="F132" s="17"/>
      <c r="G132" s="110">
        <v>9995</v>
      </c>
      <c r="H132" s="1"/>
      <c r="I132" s="111"/>
      <c r="J132" s="88">
        <v>34</v>
      </c>
      <c r="K132" s="110"/>
      <c r="L132" s="30"/>
      <c r="M132" s="137">
        <f>(M133+M134+M135)</f>
        <v>687410</v>
      </c>
      <c r="N132" s="195">
        <f>(N133+N134+N135)</f>
        <v>671650</v>
      </c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</row>
    <row r="133" spans="1:26" ht="12.75">
      <c r="A133" s="111"/>
      <c r="B133" s="17"/>
      <c r="C133" s="17"/>
      <c r="D133" s="17"/>
      <c r="E133" s="17"/>
      <c r="F133" s="17"/>
      <c r="G133" s="240">
        <v>9995</v>
      </c>
      <c r="H133" s="1"/>
      <c r="I133" s="111"/>
      <c r="J133" s="17"/>
      <c r="K133" s="112">
        <v>341</v>
      </c>
      <c r="L133" s="30"/>
      <c r="M133" s="102">
        <f>120043+20795+1497+214225+280+12000+260+4582+303900</f>
        <v>677582</v>
      </c>
      <c r="N133" s="132">
        <f>120043+20795+1497+214225+280+12000+249+4384+288705</f>
        <v>662178</v>
      </c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</row>
    <row r="134" spans="1:26" ht="12.75">
      <c r="A134" s="111"/>
      <c r="B134" s="17"/>
      <c r="C134" s="17"/>
      <c r="D134" s="17"/>
      <c r="E134" s="17"/>
      <c r="F134" s="17"/>
      <c r="G134" s="110"/>
      <c r="H134" s="1"/>
      <c r="I134" s="111"/>
      <c r="J134" s="17"/>
      <c r="K134" s="110">
        <v>342</v>
      </c>
      <c r="L134" s="30"/>
      <c r="M134" s="102">
        <f>4718+3550</f>
        <v>8268</v>
      </c>
      <c r="N134" s="132">
        <f>4515+3397</f>
        <v>7912</v>
      </c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</row>
    <row r="135" spans="1:26" ht="12.75">
      <c r="A135" s="111"/>
      <c r="B135" s="17"/>
      <c r="C135" s="17"/>
      <c r="D135" s="17"/>
      <c r="E135" s="17"/>
      <c r="F135" s="17"/>
      <c r="G135" s="110"/>
      <c r="H135" s="1"/>
      <c r="I135" s="109"/>
      <c r="J135" s="17"/>
      <c r="K135" s="110">
        <v>343</v>
      </c>
      <c r="L135" s="30"/>
      <c r="M135" s="102">
        <f>1500+60</f>
        <v>1560</v>
      </c>
      <c r="N135" s="132">
        <f>1500+60</f>
        <v>1560</v>
      </c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</row>
    <row r="136" spans="1:26" ht="12.75">
      <c r="A136" s="111"/>
      <c r="B136" s="17"/>
      <c r="C136" s="17"/>
      <c r="D136" s="17"/>
      <c r="E136" s="17"/>
      <c r="F136" s="17"/>
      <c r="G136" s="110">
        <v>9995</v>
      </c>
      <c r="H136" s="1"/>
      <c r="I136" s="111"/>
      <c r="J136" s="88">
        <v>35</v>
      </c>
      <c r="K136" s="110"/>
      <c r="L136" s="30"/>
      <c r="M136" s="137">
        <f>(M137+M138+M139+M140+M141)</f>
        <v>30741</v>
      </c>
      <c r="N136" s="195">
        <f>(N137+N138+N139+N140+N141)</f>
        <v>29423</v>
      </c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</row>
    <row r="137" spans="1:26" ht="12.75">
      <c r="A137" s="111"/>
      <c r="B137" s="17"/>
      <c r="C137" s="17"/>
      <c r="D137" s="17"/>
      <c r="E137" s="17"/>
      <c r="F137" s="17"/>
      <c r="G137" s="110"/>
      <c r="H137" s="1"/>
      <c r="I137" s="111"/>
      <c r="J137" s="88"/>
      <c r="K137" s="110">
        <v>351</v>
      </c>
      <c r="L137" s="30"/>
      <c r="M137" s="136"/>
      <c r="N137" s="190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</row>
    <row r="138" spans="1:26" ht="12.75">
      <c r="A138" s="111"/>
      <c r="B138" s="17"/>
      <c r="C138" s="17"/>
      <c r="D138" s="17"/>
      <c r="E138" s="17"/>
      <c r="F138" s="17"/>
      <c r="G138" s="110"/>
      <c r="H138" s="1"/>
      <c r="I138" s="111"/>
      <c r="J138" s="17"/>
      <c r="K138" s="110">
        <v>352</v>
      </c>
      <c r="L138" s="30"/>
      <c r="M138" s="102"/>
      <c r="N138" s="132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</row>
    <row r="139" spans="1:26" ht="12.75">
      <c r="A139" s="111"/>
      <c r="B139" s="17"/>
      <c r="C139" s="17"/>
      <c r="D139" s="17"/>
      <c r="E139" s="17"/>
      <c r="F139" s="17"/>
      <c r="G139" s="240">
        <v>9995</v>
      </c>
      <c r="H139" s="1"/>
      <c r="I139" s="111"/>
      <c r="J139" s="17"/>
      <c r="K139" s="110">
        <v>353</v>
      </c>
      <c r="L139" s="30"/>
      <c r="M139" s="102"/>
      <c r="N139" s="132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</row>
    <row r="140" spans="1:26" ht="12.75">
      <c r="A140" s="111"/>
      <c r="B140" s="17"/>
      <c r="C140" s="17"/>
      <c r="D140" s="17"/>
      <c r="E140" s="17"/>
      <c r="F140" s="17"/>
      <c r="G140" s="110"/>
      <c r="H140" s="1"/>
      <c r="I140" s="111"/>
      <c r="J140" s="17"/>
      <c r="K140" s="110">
        <v>354</v>
      </c>
      <c r="L140" s="30"/>
      <c r="M140" s="102"/>
      <c r="N140" s="132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</row>
    <row r="141" spans="1:26" ht="12.75">
      <c r="A141" s="111"/>
      <c r="B141" s="17"/>
      <c r="C141" s="17"/>
      <c r="D141" s="17"/>
      <c r="E141" s="17"/>
      <c r="F141" s="17"/>
      <c r="G141" s="110"/>
      <c r="H141" s="1"/>
      <c r="I141" s="111"/>
      <c r="J141" s="17"/>
      <c r="K141" s="110">
        <v>355</v>
      </c>
      <c r="L141" s="30"/>
      <c r="M141" s="102">
        <f>165+15660+7244+5827+1845</f>
        <v>30741</v>
      </c>
      <c r="N141" s="132">
        <f>165+14985+6932+5576+1765</f>
        <v>29423</v>
      </c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</row>
    <row r="142" spans="1:26" ht="12.75">
      <c r="A142" s="111"/>
      <c r="B142" s="17"/>
      <c r="C142" s="17"/>
      <c r="D142" s="17"/>
      <c r="E142" s="17"/>
      <c r="F142" s="17"/>
      <c r="G142" s="110">
        <v>9995</v>
      </c>
      <c r="H142" s="1"/>
      <c r="I142" s="111"/>
      <c r="J142" s="88">
        <v>36</v>
      </c>
      <c r="K142" s="110"/>
      <c r="L142" s="30"/>
      <c r="M142" s="137">
        <f>(M143+M144+M145+M146+M147+M148)</f>
        <v>25341</v>
      </c>
      <c r="N142" s="195">
        <f>(N143+N144+N145+N146+N147+N148)</f>
        <v>24380</v>
      </c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</row>
    <row r="143" spans="1:26" ht="12.75">
      <c r="A143" s="111"/>
      <c r="B143" s="17"/>
      <c r="C143" s="17"/>
      <c r="D143" s="17"/>
      <c r="E143" s="17"/>
      <c r="F143" s="17"/>
      <c r="G143" s="110"/>
      <c r="H143" s="1"/>
      <c r="I143" s="111"/>
      <c r="J143" s="88"/>
      <c r="K143" s="110">
        <v>361</v>
      </c>
      <c r="L143" s="30"/>
      <c r="M143" s="136">
        <v>300</v>
      </c>
      <c r="N143" s="190">
        <v>300</v>
      </c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</row>
    <row r="144" spans="1:26" ht="12.75">
      <c r="A144" s="111"/>
      <c r="B144" s="17"/>
      <c r="C144" s="17"/>
      <c r="D144" s="17"/>
      <c r="E144" s="17"/>
      <c r="F144" s="17"/>
      <c r="G144" s="110"/>
      <c r="H144" s="1"/>
      <c r="I144" s="111"/>
      <c r="J144" s="88"/>
      <c r="K144" s="110">
        <v>362</v>
      </c>
      <c r="L144" s="30"/>
      <c r="M144" s="136">
        <v>2795</v>
      </c>
      <c r="N144" s="190">
        <v>2675</v>
      </c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</row>
    <row r="145" spans="1:26" ht="12.75">
      <c r="A145" s="111"/>
      <c r="B145" s="17"/>
      <c r="C145" s="17"/>
      <c r="D145" s="17"/>
      <c r="E145" s="17"/>
      <c r="F145" s="17"/>
      <c r="G145" s="110"/>
      <c r="H145" s="1"/>
      <c r="I145" s="111"/>
      <c r="J145" s="88"/>
      <c r="K145" s="110">
        <v>363</v>
      </c>
      <c r="L145" s="30"/>
      <c r="M145" s="136">
        <v>200</v>
      </c>
      <c r="N145" s="190">
        <v>200</v>
      </c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</row>
    <row r="146" spans="1:26" ht="12.75">
      <c r="A146" s="111"/>
      <c r="B146" s="17"/>
      <c r="C146" s="17"/>
      <c r="D146" s="17"/>
      <c r="E146" s="17"/>
      <c r="F146" s="17"/>
      <c r="G146" s="110"/>
      <c r="H146" s="1"/>
      <c r="I146" s="111"/>
      <c r="J146" s="88"/>
      <c r="K146" s="110">
        <v>364</v>
      </c>
      <c r="L146" s="30"/>
      <c r="M146" s="136"/>
      <c r="N146" s="190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</row>
    <row r="147" spans="1:26" ht="12.75">
      <c r="A147" s="111"/>
      <c r="B147" s="17"/>
      <c r="C147" s="17"/>
      <c r="D147" s="17"/>
      <c r="E147" s="17"/>
      <c r="F147" s="17"/>
      <c r="G147" s="110"/>
      <c r="H147" s="1"/>
      <c r="I147" s="111"/>
      <c r="J147" s="88"/>
      <c r="K147" s="110">
        <v>365</v>
      </c>
      <c r="L147" s="30"/>
      <c r="M147" s="136">
        <f>2546+645+18855</f>
        <v>22046</v>
      </c>
      <c r="N147" s="190">
        <f>2546+617+18042</f>
        <v>21205</v>
      </c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</row>
    <row r="148" spans="1:26" ht="12.75">
      <c r="A148" s="111"/>
      <c r="B148" s="17"/>
      <c r="C148" s="17"/>
      <c r="D148" s="17"/>
      <c r="E148" s="17"/>
      <c r="F148" s="17"/>
      <c r="G148" s="110"/>
      <c r="H148" s="1"/>
      <c r="I148" s="111"/>
      <c r="J148" s="88"/>
      <c r="K148" s="110">
        <v>366</v>
      </c>
      <c r="L148" s="30"/>
      <c r="M148" s="136"/>
      <c r="N148" s="190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</row>
    <row r="149" spans="1:26" ht="12.75">
      <c r="A149" s="111"/>
      <c r="B149" s="17"/>
      <c r="C149" s="17"/>
      <c r="D149" s="17"/>
      <c r="E149" s="17"/>
      <c r="F149" s="17"/>
      <c r="G149" s="110">
        <v>9995</v>
      </c>
      <c r="H149" s="1"/>
      <c r="I149" s="111"/>
      <c r="J149" s="88">
        <v>39</v>
      </c>
      <c r="K149" s="110"/>
      <c r="L149" s="30"/>
      <c r="M149" s="137">
        <f>(M150+M151+M152+M153+M154+M155+M156)</f>
        <v>40416</v>
      </c>
      <c r="N149" s="195">
        <f>(N150+N151+N152+N153+N154+N155+N156)</f>
        <v>38922</v>
      </c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</row>
    <row r="150" spans="1:26" ht="12.75">
      <c r="A150" s="111"/>
      <c r="B150" s="17"/>
      <c r="C150" s="17"/>
      <c r="D150" s="17"/>
      <c r="E150" s="17"/>
      <c r="F150" s="17"/>
      <c r="G150" s="110"/>
      <c r="H150" s="1"/>
      <c r="I150" s="111"/>
      <c r="J150" s="17"/>
      <c r="K150" s="112">
        <v>391</v>
      </c>
      <c r="L150" s="30"/>
      <c r="M150" s="102">
        <f>130+2158+842</f>
        <v>3130</v>
      </c>
      <c r="N150" s="128">
        <f>130+2065+806</f>
        <v>3001</v>
      </c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</row>
    <row r="151" spans="1:26" ht="12.75">
      <c r="A151" s="111"/>
      <c r="B151" s="17"/>
      <c r="C151" s="17"/>
      <c r="D151" s="17"/>
      <c r="E151" s="17"/>
      <c r="F151" s="17"/>
      <c r="G151" s="110"/>
      <c r="H151" s="1"/>
      <c r="I151" s="111"/>
      <c r="J151" s="17"/>
      <c r="K151" s="110">
        <v>392</v>
      </c>
      <c r="L151" s="30"/>
      <c r="M151" s="102">
        <f>1534+9918+2346+6992</f>
        <v>20790</v>
      </c>
      <c r="N151" s="128">
        <f>1534+9490+2245+6691</f>
        <v>19960</v>
      </c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</row>
    <row r="152" spans="1:26" ht="12.75">
      <c r="A152" s="111"/>
      <c r="B152" s="17"/>
      <c r="C152" s="17"/>
      <c r="D152" s="17"/>
      <c r="E152" s="17"/>
      <c r="F152" s="17"/>
      <c r="G152" s="110"/>
      <c r="H152" s="1"/>
      <c r="I152" s="111"/>
      <c r="J152" s="17"/>
      <c r="K152" s="110">
        <v>393</v>
      </c>
      <c r="L152" s="30"/>
      <c r="M152" s="102"/>
      <c r="N152" s="132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</row>
    <row r="153" spans="1:26" ht="12.75">
      <c r="A153" s="111"/>
      <c r="B153" s="17"/>
      <c r="C153" s="17"/>
      <c r="D153" s="17"/>
      <c r="E153" s="17"/>
      <c r="F153" s="17"/>
      <c r="G153" s="110"/>
      <c r="H153" s="1"/>
      <c r="I153" s="111"/>
      <c r="J153" s="17"/>
      <c r="K153" s="110">
        <v>395</v>
      </c>
      <c r="L153" s="30"/>
      <c r="M153" s="102">
        <f>101</f>
        <v>101</v>
      </c>
      <c r="N153" s="128">
        <f>97</f>
        <v>97</v>
      </c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</row>
    <row r="154" spans="1:26" ht="12.75">
      <c r="A154" s="111"/>
      <c r="B154" s="17"/>
      <c r="C154" s="17"/>
      <c r="D154" s="17"/>
      <c r="E154" s="17"/>
      <c r="F154" s="17"/>
      <c r="G154" s="110"/>
      <c r="H154" s="1"/>
      <c r="I154" s="111"/>
      <c r="J154" s="88"/>
      <c r="K154" s="110">
        <v>396</v>
      </c>
      <c r="L154" s="30"/>
      <c r="M154" s="136">
        <f>2815+9470</f>
        <v>12285</v>
      </c>
      <c r="N154" s="126">
        <f>2815+9061</f>
        <v>11876</v>
      </c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</row>
    <row r="155" spans="1:26" ht="12.75">
      <c r="A155" s="111"/>
      <c r="B155" s="17"/>
      <c r="C155" s="17"/>
      <c r="D155" s="17"/>
      <c r="E155" s="17"/>
      <c r="F155" s="17"/>
      <c r="G155" s="240">
        <v>9995</v>
      </c>
      <c r="H155" s="1"/>
      <c r="I155" s="111"/>
      <c r="J155" s="17"/>
      <c r="K155" s="110">
        <v>397</v>
      </c>
      <c r="L155" s="30"/>
      <c r="M155" s="102">
        <f>1200+99+51+2760</f>
        <v>4110</v>
      </c>
      <c r="N155" s="128">
        <f>1200+99+48+2641</f>
        <v>3988</v>
      </c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</row>
    <row r="156" spans="1:26" ht="12.75">
      <c r="A156" s="111"/>
      <c r="B156" s="17"/>
      <c r="C156" s="17"/>
      <c r="D156" s="17"/>
      <c r="E156" s="17"/>
      <c r="F156" s="17"/>
      <c r="G156" s="110"/>
      <c r="H156" s="1"/>
      <c r="I156" s="111"/>
      <c r="J156" s="17"/>
      <c r="K156" s="110">
        <v>399</v>
      </c>
      <c r="L156" s="30"/>
      <c r="M156" s="102"/>
      <c r="N156" s="128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</row>
    <row r="157" spans="1:26" ht="12.75">
      <c r="A157" s="111"/>
      <c r="B157" s="17"/>
      <c r="C157" s="17"/>
      <c r="D157" s="17"/>
      <c r="E157" s="17"/>
      <c r="F157" s="17"/>
      <c r="G157" s="110"/>
      <c r="H157" s="1"/>
      <c r="I157" s="109"/>
      <c r="J157" s="88"/>
      <c r="K157" s="110"/>
      <c r="L157" s="30"/>
      <c r="M157" s="137"/>
      <c r="N157" s="12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</row>
    <row r="158" spans="1:26" ht="12.75">
      <c r="A158" s="111"/>
      <c r="B158" s="17"/>
      <c r="C158" s="17"/>
      <c r="D158" s="17"/>
      <c r="E158" s="17"/>
      <c r="F158" s="17"/>
      <c r="G158" s="110"/>
      <c r="H158" s="1"/>
      <c r="I158" s="111"/>
      <c r="J158" s="88"/>
      <c r="K158" s="110"/>
      <c r="L158" s="30"/>
      <c r="M158" s="142"/>
      <c r="N158" s="129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</row>
    <row r="159" spans="1:26" ht="12.75">
      <c r="A159" s="111"/>
      <c r="B159" s="17"/>
      <c r="C159" s="17"/>
      <c r="D159" s="17"/>
      <c r="E159" s="17"/>
      <c r="F159" s="17"/>
      <c r="G159" s="110"/>
      <c r="H159" s="1"/>
      <c r="I159" s="111"/>
      <c r="J159" s="17"/>
      <c r="K159" s="110"/>
      <c r="L159" s="30"/>
      <c r="M159" s="102"/>
      <c r="N159" s="128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</row>
    <row r="160" spans="1:26" ht="12.75">
      <c r="A160" s="111"/>
      <c r="B160" s="17"/>
      <c r="C160" s="17"/>
      <c r="D160" s="17"/>
      <c r="E160" s="17"/>
      <c r="F160" s="17"/>
      <c r="G160" s="110"/>
      <c r="H160" s="1"/>
      <c r="I160" s="111"/>
      <c r="J160" s="88"/>
      <c r="K160" s="110"/>
      <c r="L160" s="30"/>
      <c r="M160" s="102"/>
      <c r="N160" s="128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</row>
    <row r="161" spans="1:26" ht="13.5" thickBot="1">
      <c r="A161" s="113"/>
      <c r="B161" s="114"/>
      <c r="C161" s="114"/>
      <c r="D161" s="114"/>
      <c r="E161" s="114"/>
      <c r="F161" s="114"/>
      <c r="G161" s="115"/>
      <c r="H161" s="8"/>
      <c r="I161" s="113"/>
      <c r="J161" s="114"/>
      <c r="K161" s="115"/>
      <c r="L161" s="33"/>
      <c r="M161" s="143"/>
      <c r="N161" s="115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</row>
    <row r="162" spans="1:26" ht="12.75">
      <c r="A162" s="230"/>
      <c r="B162" s="235"/>
      <c r="C162" s="235"/>
      <c r="D162" s="230"/>
      <c r="E162" s="235"/>
      <c r="F162" s="235"/>
      <c r="G162" s="320" t="s">
        <v>15</v>
      </c>
      <c r="H162" s="320"/>
      <c r="I162" s="320"/>
      <c r="J162" s="320"/>
      <c r="K162" s="320"/>
      <c r="L162" s="236"/>
      <c r="M162" s="236"/>
      <c r="N162" s="23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</row>
    <row r="163" spans="1:26" ht="12.75">
      <c r="A163" s="1"/>
      <c r="B163" s="1"/>
      <c r="C163" s="1"/>
      <c r="D163" s="1"/>
      <c r="E163" s="1"/>
      <c r="F163" s="1"/>
      <c r="G163" s="14"/>
      <c r="H163" s="14"/>
      <c r="I163" s="14"/>
      <c r="J163" s="14"/>
      <c r="K163" s="14"/>
      <c r="L163" s="15"/>
      <c r="M163" s="15"/>
      <c r="N163" s="15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</row>
    <row r="164" spans="16:26" ht="12.75"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</row>
    <row r="165" spans="16:26" ht="12.75"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</row>
    <row r="166" spans="16:26" ht="12.75"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</row>
    <row r="167" spans="16:26" ht="12.75"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</row>
    <row r="168" spans="16:26" ht="12.75"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</row>
    <row r="169" spans="16:26" ht="12.75"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</row>
    <row r="170" spans="16:26" ht="12.75"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</row>
    <row r="171" spans="16:26" ht="13.5" thickBot="1"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</row>
    <row r="172" spans="1:26" ht="12.75">
      <c r="A172" s="278" t="s">
        <v>21</v>
      </c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80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</row>
    <row r="173" spans="1:26" ht="1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9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</row>
    <row r="174" spans="1:26" ht="27" customHeight="1">
      <c r="A174" s="302" t="s">
        <v>92</v>
      </c>
      <c r="B174" s="303"/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4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</row>
    <row r="175" spans="1:26" ht="15">
      <c r="A175" s="200"/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305" t="s">
        <v>31</v>
      </c>
      <c r="N175" s="306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</row>
    <row r="176" spans="1:26" ht="15">
      <c r="A176" s="200"/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2"/>
      <c r="P176" s="257"/>
      <c r="Q176" s="257"/>
      <c r="R176" s="257"/>
      <c r="S176" s="257"/>
      <c r="T176" s="257"/>
      <c r="U176" s="257"/>
      <c r="V176" s="257"/>
      <c r="W176" s="257"/>
      <c r="X176" s="257"/>
      <c r="Y176" s="257"/>
      <c r="Z176" s="257"/>
    </row>
    <row r="177" spans="1:26" ht="12.75">
      <c r="A177" s="194"/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4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</row>
    <row r="178" spans="1:26" ht="15">
      <c r="A178" s="205" t="s">
        <v>88</v>
      </c>
      <c r="B178" s="206"/>
      <c r="C178" s="206"/>
      <c r="D178" s="206" t="s">
        <v>89</v>
      </c>
      <c r="E178" s="206"/>
      <c r="F178" s="206"/>
      <c r="G178" s="206"/>
      <c r="H178" s="206"/>
      <c r="I178" s="206"/>
      <c r="J178" s="206"/>
      <c r="K178" s="206"/>
      <c r="L178" s="203"/>
      <c r="M178" s="310" t="s">
        <v>0</v>
      </c>
      <c r="N178" s="311"/>
      <c r="P178" s="257"/>
      <c r="Q178" s="257"/>
      <c r="R178" s="257"/>
      <c r="S178" s="257"/>
      <c r="T178" s="257"/>
      <c r="U178" s="257"/>
      <c r="V178" s="257"/>
      <c r="W178" s="257"/>
      <c r="X178" s="257"/>
      <c r="Y178" s="257"/>
      <c r="Z178" s="257"/>
    </row>
    <row r="179" spans="1:26" ht="15">
      <c r="A179" s="40" t="s">
        <v>90</v>
      </c>
      <c r="B179" s="41"/>
      <c r="D179" s="103">
        <v>5135</v>
      </c>
      <c r="E179" s="41"/>
      <c r="F179" s="41"/>
      <c r="G179" s="41"/>
      <c r="H179" s="41"/>
      <c r="I179" s="41"/>
      <c r="J179" s="41"/>
      <c r="K179" s="41"/>
      <c r="L179" s="1"/>
      <c r="M179" s="6" t="s">
        <v>91</v>
      </c>
      <c r="N179" s="24"/>
      <c r="P179" s="257"/>
      <c r="Q179" s="257"/>
      <c r="R179" s="257"/>
      <c r="S179" s="257"/>
      <c r="T179" s="257"/>
      <c r="U179" s="257"/>
      <c r="V179" s="257"/>
      <c r="W179" s="257"/>
      <c r="X179" s="257"/>
      <c r="Y179" s="257"/>
      <c r="Z179" s="257"/>
    </row>
    <row r="180" spans="1:26" ht="15">
      <c r="A180" s="40" t="s">
        <v>33</v>
      </c>
      <c r="D180" s="41" t="s">
        <v>105</v>
      </c>
      <c r="E180" s="41"/>
      <c r="F180" s="41"/>
      <c r="G180" s="41"/>
      <c r="H180" s="41"/>
      <c r="I180" s="41"/>
      <c r="J180" s="41"/>
      <c r="K180" s="41"/>
      <c r="L180" s="1"/>
      <c r="M180" s="6" t="s">
        <v>2</v>
      </c>
      <c r="N180" s="24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</row>
    <row r="181" spans="1:26" ht="15">
      <c r="A181" s="40" t="s">
        <v>32</v>
      </c>
      <c r="C181" s="41"/>
      <c r="D181" s="103">
        <v>2013</v>
      </c>
      <c r="E181" s="1"/>
      <c r="F181" s="1"/>
      <c r="G181" s="1"/>
      <c r="H181" s="1"/>
      <c r="I181" s="1"/>
      <c r="J181" s="1"/>
      <c r="K181" s="1"/>
      <c r="L181" s="1"/>
      <c r="M181" s="13" t="s">
        <v>1</v>
      </c>
      <c r="N181" s="36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  <c r="Z181" s="257"/>
    </row>
    <row r="182" spans="1:26" ht="13.5" thickBot="1">
      <c r="A182" s="33"/>
      <c r="B182" s="12"/>
      <c r="C182" s="44"/>
      <c r="D182" s="44"/>
      <c r="E182" s="8"/>
      <c r="F182" s="8"/>
      <c r="G182" s="8"/>
      <c r="H182" s="8"/>
      <c r="I182" s="8"/>
      <c r="J182" s="8"/>
      <c r="K182" s="8"/>
      <c r="L182" s="8"/>
      <c r="M182" s="12"/>
      <c r="N182" s="45"/>
      <c r="P182" s="257"/>
      <c r="Q182" s="257"/>
      <c r="R182" s="257"/>
      <c r="S182" s="257"/>
      <c r="T182" s="257"/>
      <c r="U182" s="257"/>
      <c r="V182" s="257"/>
      <c r="W182" s="257"/>
      <c r="X182" s="257"/>
      <c r="Y182" s="257"/>
      <c r="Z182" s="257"/>
    </row>
    <row r="183" spans="1:26" ht="13.5" thickBot="1">
      <c r="A183" s="4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M183" s="8"/>
      <c r="N183" s="46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</row>
    <row r="184" spans="1:26" ht="13.5" thickBot="1">
      <c r="A184" s="307" t="s">
        <v>93</v>
      </c>
      <c r="B184" s="308"/>
      <c r="C184" s="308"/>
      <c r="D184" s="308"/>
      <c r="E184" s="308"/>
      <c r="F184" s="308"/>
      <c r="G184" s="308"/>
      <c r="H184" s="308"/>
      <c r="I184" s="308"/>
      <c r="J184" s="308"/>
      <c r="K184" s="309"/>
      <c r="L184" s="318" t="s">
        <v>94</v>
      </c>
      <c r="M184" s="318"/>
      <c r="N184" s="319"/>
      <c r="P184" s="257"/>
      <c r="Q184" s="257"/>
      <c r="R184" s="257"/>
      <c r="S184" s="257"/>
      <c r="T184" s="257"/>
      <c r="U184" s="257"/>
      <c r="V184" s="257"/>
      <c r="W184" s="257"/>
      <c r="X184" s="257"/>
      <c r="Y184" s="257"/>
      <c r="Z184" s="257"/>
    </row>
    <row r="185" spans="1:26" ht="13.5" thickBot="1">
      <c r="A185" s="323" t="s">
        <v>23</v>
      </c>
      <c r="B185" s="322"/>
      <c r="C185" s="323"/>
      <c r="D185" s="323"/>
      <c r="E185" s="323"/>
      <c r="F185" s="323"/>
      <c r="G185" s="323"/>
      <c r="H185" s="330"/>
      <c r="I185" s="317" t="s">
        <v>6</v>
      </c>
      <c r="J185" s="318"/>
      <c r="K185" s="319"/>
      <c r="L185" s="144" t="s">
        <v>11</v>
      </c>
      <c r="M185" s="145" t="s">
        <v>12</v>
      </c>
      <c r="N185" s="144" t="s">
        <v>13</v>
      </c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</row>
    <row r="186" spans="1:26" ht="34.5" thickBot="1">
      <c r="A186" s="104" t="s">
        <v>3</v>
      </c>
      <c r="B186" s="105" t="s">
        <v>30</v>
      </c>
      <c r="C186" s="106" t="s">
        <v>4</v>
      </c>
      <c r="D186" s="106" t="s">
        <v>26</v>
      </c>
      <c r="E186" s="106" t="s">
        <v>14</v>
      </c>
      <c r="F186" s="106" t="s">
        <v>10</v>
      </c>
      <c r="G186" s="122" t="s">
        <v>5</v>
      </c>
      <c r="H186" s="121"/>
      <c r="I186" s="104" t="s">
        <v>7</v>
      </c>
      <c r="J186" s="107" t="s">
        <v>8</v>
      </c>
      <c r="K186" s="108" t="s">
        <v>9</v>
      </c>
      <c r="L186" s="28" t="s">
        <v>21</v>
      </c>
      <c r="M186" s="217" t="s">
        <v>22</v>
      </c>
      <c r="N186" s="231" t="s">
        <v>27</v>
      </c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</row>
    <row r="187" spans="1:26" ht="12.75">
      <c r="A187" s="135">
        <v>99</v>
      </c>
      <c r="B187" s="101"/>
      <c r="C187" s="101"/>
      <c r="D187" s="101"/>
      <c r="E187" s="101"/>
      <c r="F187" s="133">
        <v>333</v>
      </c>
      <c r="G187" s="131"/>
      <c r="H187" s="73"/>
      <c r="I187" s="109"/>
      <c r="J187" s="17"/>
      <c r="K187" s="110"/>
      <c r="L187" s="93"/>
      <c r="M187" s="241"/>
      <c r="N187" s="251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</row>
    <row r="188" spans="1:26" ht="12.75">
      <c r="A188" s="111"/>
      <c r="B188" s="17"/>
      <c r="C188" s="17"/>
      <c r="D188" s="17"/>
      <c r="E188" s="17"/>
      <c r="F188" s="88"/>
      <c r="G188" s="110">
        <v>9995</v>
      </c>
      <c r="H188" s="1"/>
      <c r="I188" s="191">
        <v>4</v>
      </c>
      <c r="J188" s="192"/>
      <c r="K188" s="193"/>
      <c r="L188" s="194"/>
      <c r="M188" s="242">
        <f>(M189+M195+M202+M204)</f>
        <v>59200</v>
      </c>
      <c r="N188" s="242">
        <f>(N189+N195+N202+N204)</f>
        <v>45200</v>
      </c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</row>
    <row r="189" spans="1:26" ht="12.75">
      <c r="A189" s="111"/>
      <c r="B189" s="17"/>
      <c r="C189" s="17"/>
      <c r="D189" s="17"/>
      <c r="E189" s="17"/>
      <c r="F189" s="88"/>
      <c r="G189" s="110"/>
      <c r="H189" s="1"/>
      <c r="I189" s="196"/>
      <c r="J189" s="192">
        <v>42</v>
      </c>
      <c r="K189" s="193"/>
      <c r="L189" s="194"/>
      <c r="M189" s="242">
        <f>(M190+M191+M192+M193+M194)</f>
        <v>59200</v>
      </c>
      <c r="N189" s="252">
        <f>N190+N191+N192+N193+N194</f>
        <v>45200</v>
      </c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</row>
    <row r="190" spans="1:26" ht="12.75">
      <c r="A190" s="111"/>
      <c r="B190" s="17"/>
      <c r="C190" s="17"/>
      <c r="D190" s="17"/>
      <c r="E190" s="17"/>
      <c r="F190" s="88"/>
      <c r="G190" s="110"/>
      <c r="H190" s="1"/>
      <c r="I190" s="111"/>
      <c r="J190" s="88"/>
      <c r="K190" s="110">
        <v>421</v>
      </c>
      <c r="L190" s="30"/>
      <c r="M190" s="243">
        <f>200+59000</f>
        <v>59200</v>
      </c>
      <c r="N190" s="253">
        <f>200+45000</f>
        <v>45200</v>
      </c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</row>
    <row r="191" spans="1:26" ht="12.75">
      <c r="A191" s="111"/>
      <c r="B191" s="17"/>
      <c r="C191" s="17"/>
      <c r="D191" s="17"/>
      <c r="E191" s="17"/>
      <c r="F191" s="88"/>
      <c r="G191" s="110"/>
      <c r="H191" s="1"/>
      <c r="I191" s="111"/>
      <c r="J191" s="17"/>
      <c r="K191" s="110">
        <v>422</v>
      </c>
      <c r="L191" s="30"/>
      <c r="M191" s="244"/>
      <c r="N191" s="249"/>
      <c r="P191" s="257"/>
      <c r="Q191" s="257"/>
      <c r="R191" s="257"/>
      <c r="S191" s="257"/>
      <c r="T191" s="257"/>
      <c r="U191" s="257"/>
      <c r="V191" s="257"/>
      <c r="W191" s="257"/>
      <c r="X191" s="257"/>
      <c r="Y191" s="257"/>
      <c r="Z191" s="257"/>
    </row>
    <row r="192" spans="1:17" ht="12.75">
      <c r="A192" s="111"/>
      <c r="B192" s="17"/>
      <c r="C192" s="17"/>
      <c r="D192" s="17"/>
      <c r="E192" s="17"/>
      <c r="F192" s="88"/>
      <c r="G192" s="110"/>
      <c r="H192" s="1"/>
      <c r="I192" s="111"/>
      <c r="J192" s="17"/>
      <c r="K192" s="110">
        <v>424</v>
      </c>
      <c r="L192" s="30"/>
      <c r="M192" s="244"/>
      <c r="N192" s="249"/>
      <c r="P192" s="257"/>
      <c r="Q192" s="100"/>
    </row>
    <row r="193" spans="1:17" ht="12.75">
      <c r="A193" s="111"/>
      <c r="B193" s="17"/>
      <c r="C193" s="17"/>
      <c r="D193" s="17"/>
      <c r="E193" s="17"/>
      <c r="F193" s="88"/>
      <c r="G193" s="110"/>
      <c r="H193" s="1"/>
      <c r="I193" s="111"/>
      <c r="J193" s="17"/>
      <c r="K193" s="110">
        <v>425</v>
      </c>
      <c r="L193" s="30"/>
      <c r="M193" s="244"/>
      <c r="N193" s="249"/>
      <c r="P193" s="100"/>
      <c r="Q193" s="100"/>
    </row>
    <row r="194" spans="1:17" ht="12.75">
      <c r="A194" s="111"/>
      <c r="B194" s="17"/>
      <c r="C194" s="17"/>
      <c r="D194" s="17"/>
      <c r="E194" s="17"/>
      <c r="F194" s="88"/>
      <c r="G194" s="110"/>
      <c r="H194" s="1"/>
      <c r="I194" s="111"/>
      <c r="J194" s="88"/>
      <c r="K194" s="110">
        <v>426</v>
      </c>
      <c r="L194" s="30"/>
      <c r="M194" s="244"/>
      <c r="N194" s="249"/>
      <c r="P194" s="100"/>
      <c r="Q194" s="100"/>
    </row>
    <row r="195" spans="1:17" ht="12.75">
      <c r="A195" s="111"/>
      <c r="B195" s="17"/>
      <c r="C195" s="17"/>
      <c r="D195" s="17"/>
      <c r="E195" s="17"/>
      <c r="F195" s="88"/>
      <c r="G195" s="110"/>
      <c r="H195" s="1"/>
      <c r="I195" s="111"/>
      <c r="J195" s="88">
        <v>43</v>
      </c>
      <c r="K195" s="110"/>
      <c r="L195" s="30"/>
      <c r="M195" s="242">
        <f>(M196+M197+M198+M199+M200+M201)</f>
        <v>0</v>
      </c>
      <c r="N195" s="248">
        <f>N201+N200+N199+N198+N197+N196</f>
        <v>0</v>
      </c>
      <c r="P195" s="100"/>
      <c r="Q195" s="100"/>
    </row>
    <row r="196" spans="1:17" ht="12.75">
      <c r="A196" s="111"/>
      <c r="B196" s="17"/>
      <c r="C196" s="17"/>
      <c r="D196" s="17"/>
      <c r="E196" s="17"/>
      <c r="F196" s="88"/>
      <c r="G196" s="110"/>
      <c r="H196" s="1"/>
      <c r="I196" s="109"/>
      <c r="J196" s="17"/>
      <c r="K196" s="110">
        <v>431</v>
      </c>
      <c r="L196" s="30"/>
      <c r="M196" s="243"/>
      <c r="N196" s="249"/>
      <c r="P196" s="100"/>
      <c r="Q196" s="100"/>
    </row>
    <row r="197" spans="1:17" ht="12.75">
      <c r="A197" s="111"/>
      <c r="B197" s="17"/>
      <c r="C197" s="17"/>
      <c r="D197" s="17"/>
      <c r="E197" s="17"/>
      <c r="F197" s="88"/>
      <c r="G197" s="110"/>
      <c r="H197" s="1"/>
      <c r="I197" s="109"/>
      <c r="J197" s="17"/>
      <c r="K197" s="110">
        <v>432</v>
      </c>
      <c r="L197" s="30"/>
      <c r="M197" s="243"/>
      <c r="N197" s="249"/>
      <c r="P197" s="100"/>
      <c r="Q197" s="100"/>
    </row>
    <row r="198" spans="1:17" ht="12.75">
      <c r="A198" s="111"/>
      <c r="B198" s="17"/>
      <c r="C198" s="17"/>
      <c r="D198" s="17"/>
      <c r="E198" s="17"/>
      <c r="F198" s="88"/>
      <c r="G198" s="110"/>
      <c r="H198" s="1"/>
      <c r="I198" s="109"/>
      <c r="J198" s="17"/>
      <c r="K198" s="110">
        <v>434</v>
      </c>
      <c r="L198" s="30"/>
      <c r="M198" s="243"/>
      <c r="N198" s="249"/>
      <c r="P198" s="100"/>
      <c r="Q198" s="100"/>
    </row>
    <row r="199" spans="1:17" ht="12.75">
      <c r="A199" s="111"/>
      <c r="B199" s="17"/>
      <c r="C199" s="17"/>
      <c r="D199" s="17"/>
      <c r="E199" s="17"/>
      <c r="F199" s="88"/>
      <c r="G199" s="110"/>
      <c r="H199" s="1"/>
      <c r="I199" s="109"/>
      <c r="J199" s="17"/>
      <c r="K199" s="110">
        <v>435</v>
      </c>
      <c r="L199" s="30"/>
      <c r="M199" s="243"/>
      <c r="N199" s="249"/>
      <c r="P199" s="100"/>
      <c r="Q199" s="100"/>
    </row>
    <row r="200" spans="1:17" ht="12.75">
      <c r="A200" s="111"/>
      <c r="B200" s="17"/>
      <c r="C200" s="17"/>
      <c r="D200" s="17"/>
      <c r="E200" s="17"/>
      <c r="F200" s="88"/>
      <c r="G200" s="110"/>
      <c r="H200" s="1"/>
      <c r="I200" s="109"/>
      <c r="J200" s="17"/>
      <c r="K200" s="110">
        <v>436</v>
      </c>
      <c r="L200" s="30"/>
      <c r="M200" s="243"/>
      <c r="N200" s="249"/>
      <c r="P200" s="100"/>
      <c r="Q200" s="100"/>
    </row>
    <row r="201" spans="1:17" ht="12.75">
      <c r="A201" s="111"/>
      <c r="B201" s="17"/>
      <c r="C201" s="17"/>
      <c r="D201" s="17"/>
      <c r="E201" s="17"/>
      <c r="F201" s="88"/>
      <c r="G201" s="110"/>
      <c r="H201" s="1"/>
      <c r="I201" s="109"/>
      <c r="J201" s="17"/>
      <c r="K201" s="110">
        <v>437</v>
      </c>
      <c r="L201" s="30"/>
      <c r="M201" s="243"/>
      <c r="N201" s="249"/>
      <c r="P201" s="100"/>
      <c r="Q201" s="100" t="s">
        <v>56</v>
      </c>
    </row>
    <row r="202" spans="1:17" ht="12.75">
      <c r="A202" s="111"/>
      <c r="B202" s="17"/>
      <c r="C202" s="17"/>
      <c r="D202" s="17"/>
      <c r="E202" s="17"/>
      <c r="F202" s="88"/>
      <c r="G202" s="110"/>
      <c r="H202" s="1"/>
      <c r="I202" s="109"/>
      <c r="J202" s="88">
        <v>44</v>
      </c>
      <c r="K202" s="110"/>
      <c r="L202" s="30"/>
      <c r="M202" s="243">
        <f>(M203)</f>
        <v>0</v>
      </c>
      <c r="N202" s="249">
        <f>(N203)</f>
        <v>0</v>
      </c>
      <c r="P202" s="100"/>
      <c r="Q202" s="100"/>
    </row>
    <row r="203" spans="1:17" ht="12.75">
      <c r="A203" s="111"/>
      <c r="B203" s="17"/>
      <c r="C203" s="17"/>
      <c r="D203" s="17"/>
      <c r="E203" s="17"/>
      <c r="F203" s="88"/>
      <c r="G203" s="110"/>
      <c r="H203" s="1"/>
      <c r="I203" s="109"/>
      <c r="J203" s="17"/>
      <c r="K203" s="110">
        <v>441</v>
      </c>
      <c r="L203" s="30"/>
      <c r="M203" s="243"/>
      <c r="N203" s="249"/>
      <c r="P203" s="100"/>
      <c r="Q203" s="100"/>
    </row>
    <row r="204" spans="1:17" ht="12.75">
      <c r="A204" s="111"/>
      <c r="B204" s="17"/>
      <c r="C204" s="17"/>
      <c r="D204" s="17"/>
      <c r="E204" s="17"/>
      <c r="F204" s="88"/>
      <c r="G204" s="110"/>
      <c r="H204" s="1"/>
      <c r="I204" s="109"/>
      <c r="J204" s="88">
        <v>45</v>
      </c>
      <c r="K204" s="110"/>
      <c r="L204" s="30"/>
      <c r="M204" s="242">
        <f>M205</f>
        <v>0</v>
      </c>
      <c r="N204" s="248">
        <f>N205</f>
        <v>0</v>
      </c>
      <c r="P204" s="100"/>
      <c r="Q204" s="100"/>
    </row>
    <row r="205" spans="1:17" ht="12.75">
      <c r="A205" s="111"/>
      <c r="B205" s="17"/>
      <c r="C205" s="17"/>
      <c r="D205" s="17"/>
      <c r="E205" s="17"/>
      <c r="F205" s="88"/>
      <c r="G205" s="110"/>
      <c r="H205" s="1"/>
      <c r="I205" s="109"/>
      <c r="J205" s="17"/>
      <c r="K205" s="110">
        <v>451</v>
      </c>
      <c r="L205" s="30"/>
      <c r="M205" s="243"/>
      <c r="N205" s="249"/>
      <c r="P205" s="100"/>
      <c r="Q205" s="100"/>
    </row>
    <row r="206" spans="1:17" ht="12.75">
      <c r="A206" s="111"/>
      <c r="B206" s="17"/>
      <c r="C206" s="17"/>
      <c r="D206" s="17"/>
      <c r="E206" s="17"/>
      <c r="F206" s="88"/>
      <c r="G206" s="110">
        <v>9995</v>
      </c>
      <c r="H206" s="1"/>
      <c r="I206" s="191">
        <v>5</v>
      </c>
      <c r="J206" s="138"/>
      <c r="K206" s="193"/>
      <c r="L206" s="194"/>
      <c r="M206" s="242">
        <f>M207</f>
        <v>0</v>
      </c>
      <c r="N206" s="242">
        <f>N207</f>
        <v>0</v>
      </c>
      <c r="P206" s="100"/>
      <c r="Q206" s="100" t="s">
        <v>56</v>
      </c>
    </row>
    <row r="207" spans="1:17" ht="12.75">
      <c r="A207" s="111"/>
      <c r="B207" s="17"/>
      <c r="C207" s="17"/>
      <c r="D207" s="17"/>
      <c r="E207" s="17"/>
      <c r="F207" s="88"/>
      <c r="G207" s="110"/>
      <c r="H207" s="1"/>
      <c r="I207" s="197"/>
      <c r="J207" s="192">
        <v>51</v>
      </c>
      <c r="K207" s="193"/>
      <c r="L207" s="194"/>
      <c r="M207" s="242">
        <f>M208</f>
        <v>0</v>
      </c>
      <c r="N207" s="242">
        <f>N208</f>
        <v>0</v>
      </c>
      <c r="P207" s="100"/>
      <c r="Q207" s="100" t="s">
        <v>56</v>
      </c>
    </row>
    <row r="208" spans="1:17" ht="12.75">
      <c r="A208" s="111"/>
      <c r="B208" s="17"/>
      <c r="C208" s="17"/>
      <c r="D208" s="17"/>
      <c r="E208" s="17"/>
      <c r="F208" s="88"/>
      <c r="G208" s="110"/>
      <c r="H208" s="1"/>
      <c r="I208" s="197"/>
      <c r="J208" s="138"/>
      <c r="K208" s="193">
        <v>512</v>
      </c>
      <c r="L208" s="194"/>
      <c r="M208" s="243"/>
      <c r="N208" s="244"/>
      <c r="P208" s="100"/>
      <c r="Q208" s="100"/>
    </row>
    <row r="209" spans="1:17" ht="12.75">
      <c r="A209" s="111"/>
      <c r="B209" s="17"/>
      <c r="C209" s="17"/>
      <c r="D209" s="17"/>
      <c r="E209" s="17"/>
      <c r="F209" s="17"/>
      <c r="G209" s="110">
        <v>9995</v>
      </c>
      <c r="H209" s="1"/>
      <c r="I209" s="191">
        <v>6</v>
      </c>
      <c r="J209" s="192"/>
      <c r="K209" s="193"/>
      <c r="L209" s="194"/>
      <c r="M209" s="242">
        <f>(M210+M221+M224+M228)</f>
        <v>335307</v>
      </c>
      <c r="N209" s="242">
        <f>(N210+N221+N224+N228)</f>
        <v>321349</v>
      </c>
      <c r="P209" s="100"/>
      <c r="Q209" s="100"/>
    </row>
    <row r="210" spans="1:28" ht="12.75">
      <c r="A210" s="111"/>
      <c r="B210" s="17"/>
      <c r="C210" s="17"/>
      <c r="D210" s="17"/>
      <c r="E210" s="17"/>
      <c r="F210" s="17"/>
      <c r="G210" s="110">
        <v>9995</v>
      </c>
      <c r="H210" s="1"/>
      <c r="I210" s="196"/>
      <c r="J210" s="192">
        <v>61</v>
      </c>
      <c r="K210" s="193"/>
      <c r="L210" s="194"/>
      <c r="M210" s="242">
        <f>(M211+M212+M213+M214+M215+M216+M217+M218+M219+M220)</f>
        <v>33437</v>
      </c>
      <c r="N210" s="242">
        <f>(N211+N212+N213+N214+N216+N217+N218+N219+N220)</f>
        <v>32270</v>
      </c>
      <c r="P210" s="257"/>
      <c r="Q210" s="257"/>
      <c r="R210" s="257"/>
      <c r="S210" s="257"/>
      <c r="T210" s="257"/>
      <c r="U210" s="257"/>
      <c r="V210" s="257"/>
      <c r="W210" s="257"/>
      <c r="X210" s="257"/>
      <c r="Y210" s="257"/>
      <c r="Z210" s="257"/>
      <c r="AA210" s="257"/>
      <c r="AB210" s="257"/>
    </row>
    <row r="211" spans="1:28" ht="12.75">
      <c r="A211" s="111"/>
      <c r="B211" s="17"/>
      <c r="C211" s="17"/>
      <c r="D211" s="17"/>
      <c r="E211" s="17"/>
      <c r="F211" s="17"/>
      <c r="G211" s="110"/>
      <c r="H211" s="1"/>
      <c r="I211" s="196"/>
      <c r="J211" s="192"/>
      <c r="K211" s="193">
        <v>611</v>
      </c>
      <c r="L211" s="194"/>
      <c r="M211" s="243">
        <v>13137</v>
      </c>
      <c r="N211" s="243">
        <v>12571</v>
      </c>
      <c r="P211" s="257"/>
      <c r="Q211" s="257"/>
      <c r="R211" s="257"/>
      <c r="S211" s="257"/>
      <c r="T211" s="257"/>
      <c r="U211" s="257"/>
      <c r="V211" s="257"/>
      <c r="W211" s="257"/>
      <c r="X211" s="257"/>
      <c r="Y211" s="257"/>
      <c r="Z211" s="257"/>
      <c r="AA211" s="257"/>
      <c r="AB211" s="257"/>
    </row>
    <row r="212" spans="1:28" ht="12.75">
      <c r="A212" s="111"/>
      <c r="B212" s="17"/>
      <c r="C212" s="17"/>
      <c r="D212" s="17"/>
      <c r="E212" s="17"/>
      <c r="F212" s="17"/>
      <c r="G212" s="110"/>
      <c r="H212" s="1"/>
      <c r="I212" s="111"/>
      <c r="J212" s="88"/>
      <c r="K212" s="110">
        <v>612</v>
      </c>
      <c r="L212" s="30"/>
      <c r="M212" s="243"/>
      <c r="N212" s="243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</row>
    <row r="213" spans="1:28" ht="12.75">
      <c r="A213" s="111"/>
      <c r="B213" s="17"/>
      <c r="C213" s="17"/>
      <c r="D213" s="17"/>
      <c r="E213" s="17"/>
      <c r="F213" s="17"/>
      <c r="G213" s="110"/>
      <c r="H213" s="1"/>
      <c r="I213" s="111"/>
      <c r="J213" s="88"/>
      <c r="K213" s="110">
        <v>613</v>
      </c>
      <c r="L213" s="30"/>
      <c r="M213" s="266"/>
      <c r="N213" s="247"/>
      <c r="P213" s="257"/>
      <c r="Q213" s="257"/>
      <c r="R213" s="257"/>
      <c r="S213" s="257"/>
      <c r="T213" s="257"/>
      <c r="U213" s="257"/>
      <c r="V213" s="257"/>
      <c r="W213" s="257"/>
      <c r="X213" s="257"/>
      <c r="Y213" s="257"/>
      <c r="Z213" s="257"/>
      <c r="AA213" s="257"/>
      <c r="AB213" s="257"/>
    </row>
    <row r="214" spans="1:28" ht="12.75">
      <c r="A214" s="111"/>
      <c r="B214" s="17"/>
      <c r="C214" s="17"/>
      <c r="D214" s="17"/>
      <c r="E214" s="17"/>
      <c r="F214" s="17"/>
      <c r="G214" s="110">
        <v>9995</v>
      </c>
      <c r="H214" s="1"/>
      <c r="I214" s="111"/>
      <c r="J214" s="17"/>
      <c r="K214" s="110">
        <v>614</v>
      </c>
      <c r="L214" s="30"/>
      <c r="M214" s="262">
        <f>15892</f>
        <v>15892</v>
      </c>
      <c r="N214" s="249">
        <f>15481</f>
        <v>15481</v>
      </c>
      <c r="P214" s="257"/>
      <c r="Q214" s="267"/>
      <c r="R214" s="257"/>
      <c r="S214" s="257"/>
      <c r="T214" s="257"/>
      <c r="U214" s="257"/>
      <c r="V214" s="257"/>
      <c r="W214" s="257"/>
      <c r="X214" s="257"/>
      <c r="Y214" s="257"/>
      <c r="Z214" s="257"/>
      <c r="AA214" s="257"/>
      <c r="AB214" s="257"/>
    </row>
    <row r="215" spans="1:28" ht="12.75">
      <c r="A215" s="111"/>
      <c r="B215" s="17"/>
      <c r="C215" s="17"/>
      <c r="D215" s="17"/>
      <c r="E215" s="17"/>
      <c r="F215" s="17"/>
      <c r="G215" s="269"/>
      <c r="H215" s="1"/>
      <c r="I215" s="111"/>
      <c r="J215" s="17"/>
      <c r="K215" s="110"/>
      <c r="L215" s="30"/>
      <c r="M215" s="262"/>
      <c r="N215" s="249"/>
      <c r="P215" s="257"/>
      <c r="Q215" s="257"/>
      <c r="R215" s="257"/>
      <c r="S215" s="257"/>
      <c r="T215" s="257"/>
      <c r="U215" s="257"/>
      <c r="V215" s="257"/>
      <c r="W215" s="257"/>
      <c r="X215" s="257"/>
      <c r="Y215" s="257"/>
      <c r="Z215" s="257"/>
      <c r="AA215" s="257"/>
      <c r="AB215" s="257"/>
    </row>
    <row r="216" spans="1:28" ht="12.75">
      <c r="A216" s="111"/>
      <c r="B216" s="17"/>
      <c r="C216" s="17"/>
      <c r="D216" s="17"/>
      <c r="E216" s="17"/>
      <c r="F216" s="17"/>
      <c r="H216" s="1"/>
      <c r="I216" s="111"/>
      <c r="J216" s="17"/>
      <c r="K216" s="110">
        <v>615</v>
      </c>
      <c r="L216" s="30"/>
      <c r="M216" s="244"/>
      <c r="N216" s="249"/>
      <c r="P216" s="257"/>
      <c r="Q216" s="257"/>
      <c r="R216" s="257"/>
      <c r="S216" s="257"/>
      <c r="T216" s="257"/>
      <c r="U216" s="257"/>
      <c r="V216" s="257"/>
      <c r="W216" s="257"/>
      <c r="X216" s="257"/>
      <c r="Y216" s="257"/>
      <c r="Z216" s="257"/>
      <c r="AA216" s="257"/>
      <c r="AB216" s="257"/>
    </row>
    <row r="217" spans="1:28" ht="12.75">
      <c r="A217" s="111"/>
      <c r="B217" s="17"/>
      <c r="C217" s="17"/>
      <c r="D217" s="17"/>
      <c r="E217" s="17"/>
      <c r="F217" s="17"/>
      <c r="G217" s="110"/>
      <c r="H217" s="1"/>
      <c r="I217" s="111"/>
      <c r="J217" s="17"/>
      <c r="K217" s="110">
        <v>616</v>
      </c>
      <c r="L217" s="30"/>
      <c r="M217" s="244"/>
      <c r="N217" s="249"/>
      <c r="P217" s="257"/>
      <c r="Q217" s="257"/>
      <c r="R217" s="257"/>
      <c r="S217" s="257"/>
      <c r="T217" s="257"/>
      <c r="U217" s="257"/>
      <c r="V217" s="257"/>
      <c r="W217" s="257"/>
      <c r="X217" s="257"/>
      <c r="Y217" s="257"/>
      <c r="Z217" s="257"/>
      <c r="AA217" s="257"/>
      <c r="AB217" s="257"/>
    </row>
    <row r="218" spans="1:28" ht="12.75">
      <c r="A218" s="111"/>
      <c r="B218" s="17"/>
      <c r="C218" s="17" t="s">
        <v>56</v>
      </c>
      <c r="D218" s="17"/>
      <c r="E218" s="17"/>
      <c r="F218" s="17"/>
      <c r="G218" s="110"/>
      <c r="H218" s="1"/>
      <c r="I218" s="111"/>
      <c r="J218" s="88"/>
      <c r="K218" s="110">
        <v>617</v>
      </c>
      <c r="L218" s="30"/>
      <c r="M218" s="266">
        <v>4408</v>
      </c>
      <c r="N218" s="247">
        <v>4218</v>
      </c>
      <c r="P218" s="270"/>
      <c r="Q218" s="257"/>
      <c r="R218" s="257"/>
      <c r="S218" s="257"/>
      <c r="T218" s="257"/>
      <c r="U218" s="257"/>
      <c r="V218" s="257"/>
      <c r="W218" s="257"/>
      <c r="X218" s="257"/>
      <c r="Y218" s="257"/>
      <c r="Z218" s="257"/>
      <c r="AA218" s="257"/>
      <c r="AB218" s="257"/>
    </row>
    <row r="219" spans="1:28" ht="12.75">
      <c r="A219" s="111"/>
      <c r="B219" s="17"/>
      <c r="C219" s="17"/>
      <c r="D219" s="17"/>
      <c r="E219" s="17"/>
      <c r="F219" s="17"/>
      <c r="G219" s="110"/>
      <c r="H219" s="1"/>
      <c r="I219" s="111"/>
      <c r="J219" s="88"/>
      <c r="K219" s="110">
        <v>618</v>
      </c>
      <c r="L219" s="30"/>
      <c r="M219" s="243"/>
      <c r="N219" s="247"/>
      <c r="P219" s="257"/>
      <c r="Q219" s="257"/>
      <c r="R219" s="257"/>
      <c r="S219" s="257"/>
      <c r="T219" s="257"/>
      <c r="U219" s="257"/>
      <c r="V219" s="257"/>
      <c r="W219" s="257"/>
      <c r="X219" s="257"/>
      <c r="Y219" s="257"/>
      <c r="Z219" s="257"/>
      <c r="AA219" s="257"/>
      <c r="AB219" s="257"/>
    </row>
    <row r="220" spans="1:28" ht="12.75">
      <c r="A220" s="111"/>
      <c r="B220" s="17"/>
      <c r="C220" s="17"/>
      <c r="D220" s="17"/>
      <c r="E220" s="17"/>
      <c r="F220" s="17"/>
      <c r="G220" s="110"/>
      <c r="H220" s="1"/>
      <c r="I220" s="111"/>
      <c r="J220" s="17"/>
      <c r="K220" s="110">
        <v>619</v>
      </c>
      <c r="L220" s="30"/>
      <c r="M220" s="244"/>
      <c r="N220" s="249"/>
      <c r="P220" s="257"/>
      <c r="Q220" s="257"/>
      <c r="R220" s="257"/>
      <c r="S220" s="257"/>
      <c r="T220" s="257"/>
      <c r="U220" s="257"/>
      <c r="V220" s="257"/>
      <c r="W220" s="257"/>
      <c r="X220" s="257"/>
      <c r="Y220" s="257"/>
      <c r="Z220" s="257"/>
      <c r="AA220" s="257"/>
      <c r="AB220" s="257"/>
    </row>
    <row r="221" spans="1:28" ht="12.75">
      <c r="A221" s="111"/>
      <c r="B221" s="17"/>
      <c r="C221" s="17"/>
      <c r="D221" s="17"/>
      <c r="E221" s="17"/>
      <c r="F221" s="17"/>
      <c r="G221" s="110">
        <v>9995</v>
      </c>
      <c r="H221" s="1"/>
      <c r="I221" s="111"/>
      <c r="J221" s="88">
        <v>62</v>
      </c>
      <c r="K221" s="110"/>
      <c r="L221" s="30"/>
      <c r="M221" s="242">
        <f>+M222+M223</f>
        <v>0</v>
      </c>
      <c r="N221" s="248">
        <f>+N222+N223</f>
        <v>0</v>
      </c>
      <c r="P221" s="257"/>
      <c r="Q221" s="257"/>
      <c r="R221" s="257"/>
      <c r="S221" s="257"/>
      <c r="T221" s="257"/>
      <c r="U221" s="257"/>
      <c r="V221" s="257"/>
      <c r="W221" s="257"/>
      <c r="X221" s="257"/>
      <c r="Y221" s="257"/>
      <c r="Z221" s="257"/>
      <c r="AA221" s="257"/>
      <c r="AB221" s="257"/>
    </row>
    <row r="222" spans="1:28" ht="12.75">
      <c r="A222" s="111"/>
      <c r="B222" s="17"/>
      <c r="C222" s="17"/>
      <c r="D222" s="17"/>
      <c r="E222" s="17"/>
      <c r="F222" s="17"/>
      <c r="G222" s="110"/>
      <c r="H222" s="1"/>
      <c r="I222" s="111"/>
      <c r="J222" s="88"/>
      <c r="K222" s="110">
        <v>621</v>
      </c>
      <c r="L222" s="30"/>
      <c r="M222" s="243"/>
      <c r="N222" s="247"/>
      <c r="P222" s="257"/>
      <c r="Q222" s="257"/>
      <c r="R222" s="257"/>
      <c r="S222" s="257"/>
      <c r="T222" s="257"/>
      <c r="U222" s="257"/>
      <c r="V222" s="257"/>
      <c r="W222" s="257"/>
      <c r="X222" s="257"/>
      <c r="Y222" s="257"/>
      <c r="Z222" s="257"/>
      <c r="AA222" s="257"/>
      <c r="AB222" s="257"/>
    </row>
    <row r="223" spans="1:28" ht="12.75">
      <c r="A223" s="111"/>
      <c r="B223" s="17"/>
      <c r="C223" s="17"/>
      <c r="D223" s="17"/>
      <c r="E223" s="17"/>
      <c r="F223" s="17"/>
      <c r="G223" s="110"/>
      <c r="H223" s="1"/>
      <c r="I223" s="111"/>
      <c r="J223" s="88"/>
      <c r="K223" s="110">
        <v>622</v>
      </c>
      <c r="L223" s="30"/>
      <c r="M223" s="243"/>
      <c r="N223" s="247"/>
      <c r="P223" s="257"/>
      <c r="Q223" s="257"/>
      <c r="R223" s="257"/>
      <c r="S223" s="257"/>
      <c r="T223" s="257"/>
      <c r="U223" s="257"/>
      <c r="V223" s="257"/>
      <c r="W223" s="257"/>
      <c r="X223" s="257"/>
      <c r="Y223" s="257"/>
      <c r="Z223" s="257"/>
      <c r="AA223" s="257"/>
      <c r="AB223" s="257"/>
    </row>
    <row r="224" spans="1:28" ht="12.75">
      <c r="A224" s="111"/>
      <c r="B224" s="17"/>
      <c r="C224" s="17"/>
      <c r="D224" s="17"/>
      <c r="E224" s="17"/>
      <c r="F224" s="17"/>
      <c r="G224" s="110">
        <v>9995</v>
      </c>
      <c r="H224" s="1"/>
      <c r="I224" s="111"/>
      <c r="J224" s="88">
        <v>63</v>
      </c>
      <c r="K224" s="110"/>
      <c r="L224" s="30"/>
      <c r="M224" s="242">
        <f>(M225+M226+M227)</f>
        <v>0</v>
      </c>
      <c r="N224" s="248">
        <f>(N225+N226+N227)</f>
        <v>0</v>
      </c>
      <c r="P224" s="257"/>
      <c r="Q224" s="257"/>
      <c r="R224" s="257"/>
      <c r="S224" s="257"/>
      <c r="T224" s="257"/>
      <c r="U224" s="257"/>
      <c r="V224" s="257"/>
      <c r="W224" s="257"/>
      <c r="X224" s="257"/>
      <c r="Y224" s="257"/>
      <c r="Z224" s="257"/>
      <c r="AA224" s="257"/>
      <c r="AB224" s="257"/>
    </row>
    <row r="225" spans="1:28" ht="12.75">
      <c r="A225" s="111"/>
      <c r="B225" s="17"/>
      <c r="C225" s="17"/>
      <c r="D225" s="17"/>
      <c r="E225" s="17"/>
      <c r="F225" s="17"/>
      <c r="G225" s="110"/>
      <c r="H225" s="1"/>
      <c r="I225" s="111"/>
      <c r="J225" s="88"/>
      <c r="K225" s="110">
        <v>633</v>
      </c>
      <c r="L225" s="30"/>
      <c r="M225" s="243"/>
      <c r="N225" s="247"/>
      <c r="P225" s="257"/>
      <c r="Q225" s="257"/>
      <c r="R225" s="257"/>
      <c r="S225" s="257"/>
      <c r="T225" s="257"/>
      <c r="U225" s="257"/>
      <c r="V225" s="257"/>
      <c r="W225" s="257"/>
      <c r="X225" s="257"/>
      <c r="Y225" s="257"/>
      <c r="Z225" s="257"/>
      <c r="AA225" s="257"/>
      <c r="AB225" s="257"/>
    </row>
    <row r="226" spans="1:28" ht="12.75">
      <c r="A226" s="111"/>
      <c r="B226" s="17"/>
      <c r="C226" s="17"/>
      <c r="D226" s="17"/>
      <c r="E226" s="17"/>
      <c r="F226" s="17"/>
      <c r="G226" s="110"/>
      <c r="H226" s="1"/>
      <c r="I226" s="111"/>
      <c r="J226" s="88"/>
      <c r="K226" s="110">
        <v>635</v>
      </c>
      <c r="L226" s="30"/>
      <c r="M226" s="243"/>
      <c r="N226" s="247"/>
      <c r="P226" s="257"/>
      <c r="Q226" s="257"/>
      <c r="R226" s="257"/>
      <c r="S226" s="257"/>
      <c r="T226" s="257"/>
      <c r="U226" s="257"/>
      <c r="V226" s="257"/>
      <c r="W226" s="257"/>
      <c r="X226" s="257"/>
      <c r="Y226" s="257"/>
      <c r="Z226" s="257"/>
      <c r="AA226" s="257"/>
      <c r="AB226" s="257"/>
    </row>
    <row r="227" spans="1:28" ht="12.75">
      <c r="A227" s="111"/>
      <c r="B227" s="17"/>
      <c r="C227" s="17"/>
      <c r="D227" s="17"/>
      <c r="E227" s="17"/>
      <c r="F227" s="17"/>
      <c r="G227" s="110"/>
      <c r="H227" s="1"/>
      <c r="I227" s="111"/>
      <c r="J227" s="88"/>
      <c r="K227" s="110">
        <v>638</v>
      </c>
      <c r="L227" s="30"/>
      <c r="M227" s="243"/>
      <c r="N227" s="247"/>
      <c r="P227" s="257"/>
      <c r="Q227" s="257"/>
      <c r="R227" s="257"/>
      <c r="S227" s="257"/>
      <c r="T227" s="257"/>
      <c r="U227" s="257"/>
      <c r="V227" s="257"/>
      <c r="W227" s="257"/>
      <c r="X227" s="257"/>
      <c r="Y227" s="257"/>
      <c r="Z227" s="257"/>
      <c r="AA227" s="257"/>
      <c r="AB227" s="257"/>
    </row>
    <row r="228" spans="1:28" ht="12.75">
      <c r="A228" s="111"/>
      <c r="B228" s="17"/>
      <c r="C228" s="17"/>
      <c r="D228" s="17"/>
      <c r="E228" s="17"/>
      <c r="F228" s="17"/>
      <c r="G228" s="110">
        <v>9995</v>
      </c>
      <c r="H228" s="1"/>
      <c r="I228" s="196"/>
      <c r="J228" s="192">
        <v>69</v>
      </c>
      <c r="K228" s="193"/>
      <c r="L228" s="194"/>
      <c r="M228" s="242">
        <f>(M229+M230+M231+M232)</f>
        <v>301870</v>
      </c>
      <c r="N228" s="242">
        <f>(N229+N230+N231+N232)</f>
        <v>289079</v>
      </c>
      <c r="P228" s="257"/>
      <c r="Q228" s="257"/>
      <c r="R228" s="257"/>
      <c r="S228" s="257"/>
      <c r="T228" s="257"/>
      <c r="U228" s="257"/>
      <c r="V228" s="257"/>
      <c r="W228" s="257"/>
      <c r="X228" s="257"/>
      <c r="Y228" s="257"/>
      <c r="Z228" s="257"/>
      <c r="AA228" s="257"/>
      <c r="AB228" s="257"/>
    </row>
    <row r="229" spans="1:28" ht="12.75">
      <c r="A229" s="111"/>
      <c r="B229" s="17"/>
      <c r="C229" s="17"/>
      <c r="D229" s="17"/>
      <c r="E229" s="17"/>
      <c r="F229" s="17"/>
      <c r="G229" s="110"/>
      <c r="H229" s="1"/>
      <c r="I229" s="196"/>
      <c r="J229" s="138"/>
      <c r="K229" s="193">
        <v>691</v>
      </c>
      <c r="L229" s="194"/>
      <c r="M229" s="262">
        <v>301870</v>
      </c>
      <c r="N229" s="244">
        <v>289079</v>
      </c>
      <c r="P229" s="257"/>
      <c r="Q229" s="257"/>
      <c r="R229" s="257"/>
      <c r="S229" s="257"/>
      <c r="T229" s="257"/>
      <c r="U229" s="257"/>
      <c r="V229" s="257"/>
      <c r="W229" s="257"/>
      <c r="X229" s="257"/>
      <c r="Y229" s="257"/>
      <c r="Z229" s="257"/>
      <c r="AA229" s="257"/>
      <c r="AB229" s="257"/>
    </row>
    <row r="230" spans="1:28" ht="12.75">
      <c r="A230" s="111"/>
      <c r="B230" s="17"/>
      <c r="C230" s="17"/>
      <c r="D230" s="17"/>
      <c r="E230" s="17"/>
      <c r="F230" s="17"/>
      <c r="G230" s="110"/>
      <c r="H230" s="1"/>
      <c r="I230" s="197"/>
      <c r="J230" s="138"/>
      <c r="K230" s="193">
        <v>693</v>
      </c>
      <c r="L230" s="194"/>
      <c r="M230" s="244"/>
      <c r="N230" s="244"/>
      <c r="O230" s="100"/>
      <c r="P230" s="270"/>
      <c r="Q230" s="257"/>
      <c r="R230" s="257"/>
      <c r="S230" s="257"/>
      <c r="T230" s="257"/>
      <c r="U230" s="257"/>
      <c r="V230" s="257"/>
      <c r="W230" s="257"/>
      <c r="X230" s="257"/>
      <c r="Y230" s="257"/>
      <c r="Z230" s="257"/>
      <c r="AA230" s="257"/>
      <c r="AB230" s="257"/>
    </row>
    <row r="231" spans="1:28" ht="12.75">
      <c r="A231" s="111"/>
      <c r="B231" s="17"/>
      <c r="C231" s="17"/>
      <c r="D231" s="17"/>
      <c r="E231" s="17"/>
      <c r="F231" s="17"/>
      <c r="G231" s="110"/>
      <c r="H231" s="1"/>
      <c r="I231" s="197"/>
      <c r="J231" s="138"/>
      <c r="K231" s="193">
        <v>694</v>
      </c>
      <c r="L231" s="194"/>
      <c r="M231" s="244"/>
      <c r="N231" s="244"/>
      <c r="P231" s="270"/>
      <c r="Q231" s="257"/>
      <c r="R231" s="257"/>
      <c r="S231" s="257"/>
      <c r="T231" s="257"/>
      <c r="U231" s="257"/>
      <c r="V231" s="257"/>
      <c r="W231" s="257"/>
      <c r="X231" s="257"/>
      <c r="Y231" s="257"/>
      <c r="Z231" s="257"/>
      <c r="AA231" s="257"/>
      <c r="AB231" s="257"/>
    </row>
    <row r="232" spans="1:28" ht="12.75">
      <c r="A232" s="111"/>
      <c r="B232" s="17"/>
      <c r="C232" s="17"/>
      <c r="D232" s="17"/>
      <c r="E232" s="17"/>
      <c r="F232" s="17"/>
      <c r="G232" s="110"/>
      <c r="H232" s="1"/>
      <c r="I232" s="196"/>
      <c r="J232" s="192"/>
      <c r="K232" s="193">
        <v>696</v>
      </c>
      <c r="L232" s="194"/>
      <c r="M232" s="242"/>
      <c r="N232" s="242"/>
      <c r="P232" s="257"/>
      <c r="Q232" s="257"/>
      <c r="R232" s="257"/>
      <c r="S232" s="257"/>
      <c r="T232" s="257"/>
      <c r="U232" s="257"/>
      <c r="V232" s="257"/>
      <c r="W232" s="257"/>
      <c r="X232" s="257"/>
      <c r="Y232" s="257"/>
      <c r="Z232" s="257"/>
      <c r="AA232" s="257"/>
      <c r="AB232" s="257"/>
    </row>
    <row r="233" spans="1:17" ht="12.75">
      <c r="A233" s="111"/>
      <c r="B233" s="17"/>
      <c r="C233" s="17"/>
      <c r="D233" s="17"/>
      <c r="E233" s="17"/>
      <c r="F233" s="17"/>
      <c r="G233" s="110">
        <v>9995</v>
      </c>
      <c r="H233" s="1"/>
      <c r="I233" s="191">
        <v>7</v>
      </c>
      <c r="J233" s="138"/>
      <c r="K233" s="193"/>
      <c r="L233" s="194" t="s">
        <v>56</v>
      </c>
      <c r="M233" s="242">
        <f>(M234+M238)</f>
        <v>6716282</v>
      </c>
      <c r="N233" s="242">
        <f>+N234+N238</f>
        <v>0</v>
      </c>
      <c r="Q233" t="s">
        <v>56</v>
      </c>
    </row>
    <row r="234" spans="1:14" ht="12.75">
      <c r="A234" s="111"/>
      <c r="B234" s="17"/>
      <c r="C234" s="17"/>
      <c r="D234" s="17"/>
      <c r="E234" s="17"/>
      <c r="F234" s="17"/>
      <c r="G234" s="110"/>
      <c r="H234" s="1"/>
      <c r="I234" s="196"/>
      <c r="J234" s="192">
        <v>71</v>
      </c>
      <c r="K234" s="193"/>
      <c r="L234" s="194"/>
      <c r="M234" s="242">
        <f>(M235)</f>
        <v>0</v>
      </c>
      <c r="N234" s="242">
        <f>(N235)</f>
        <v>0</v>
      </c>
    </row>
    <row r="235" spans="1:18" ht="12.75">
      <c r="A235" s="111"/>
      <c r="B235" s="17"/>
      <c r="C235" s="17"/>
      <c r="D235" s="17"/>
      <c r="E235" s="17"/>
      <c r="F235" s="17"/>
      <c r="G235" s="110"/>
      <c r="H235" s="1"/>
      <c r="I235" s="111"/>
      <c r="J235" s="88"/>
      <c r="K235" s="110">
        <v>711</v>
      </c>
      <c r="L235" s="30"/>
      <c r="M235" s="243"/>
      <c r="N235" s="248"/>
      <c r="P235" s="100"/>
      <c r="R235" t="s">
        <v>56</v>
      </c>
    </row>
    <row r="236" spans="1:17" ht="12.75">
      <c r="A236" s="111"/>
      <c r="B236" s="17"/>
      <c r="C236" s="17"/>
      <c r="D236" s="17"/>
      <c r="E236" s="17"/>
      <c r="F236" s="17"/>
      <c r="G236" s="110"/>
      <c r="H236" s="1"/>
      <c r="I236" s="111"/>
      <c r="J236" s="17"/>
      <c r="K236" s="110"/>
      <c r="L236" s="30"/>
      <c r="M236" s="245"/>
      <c r="N236" s="254"/>
      <c r="Q236" t="s">
        <v>56</v>
      </c>
    </row>
    <row r="237" spans="1:14" ht="12.75">
      <c r="A237" s="111"/>
      <c r="B237" s="17"/>
      <c r="C237" s="17"/>
      <c r="D237" s="17"/>
      <c r="E237" s="17"/>
      <c r="F237" s="17"/>
      <c r="G237" s="110"/>
      <c r="H237" s="1"/>
      <c r="I237" s="111"/>
      <c r="J237" s="17"/>
      <c r="K237" s="110"/>
      <c r="L237" s="30"/>
      <c r="M237" s="244"/>
      <c r="N237" s="249"/>
    </row>
    <row r="238" spans="1:18" ht="12.75">
      <c r="A238" s="111"/>
      <c r="B238" s="17"/>
      <c r="C238" s="17"/>
      <c r="D238" s="17"/>
      <c r="E238" s="17"/>
      <c r="F238" s="17"/>
      <c r="G238" s="110"/>
      <c r="H238" s="1"/>
      <c r="I238" s="111"/>
      <c r="J238" s="88">
        <v>74</v>
      </c>
      <c r="K238" s="110"/>
      <c r="L238" s="30"/>
      <c r="M238" s="242">
        <f>(M239)</f>
        <v>6716282</v>
      </c>
      <c r="N238" s="248">
        <f>(N239)</f>
        <v>0</v>
      </c>
      <c r="Q238" s="218"/>
      <c r="R238" t="s">
        <v>56</v>
      </c>
    </row>
    <row r="239" spans="1:17" ht="12.75">
      <c r="A239" s="111"/>
      <c r="B239" s="17"/>
      <c r="C239" s="17"/>
      <c r="D239" s="17"/>
      <c r="E239" s="17"/>
      <c r="F239" s="17"/>
      <c r="G239" s="110"/>
      <c r="H239" s="1"/>
      <c r="I239" s="111"/>
      <c r="J239" s="17"/>
      <c r="K239" s="110">
        <v>741</v>
      </c>
      <c r="L239" s="30"/>
      <c r="M239" s="244">
        <v>6716282</v>
      </c>
      <c r="N239" s="249"/>
      <c r="P239" s="100"/>
      <c r="Q239" s="255" t="s">
        <v>56</v>
      </c>
    </row>
    <row r="240" spans="1:17" ht="12.75">
      <c r="A240" s="111"/>
      <c r="B240" s="17"/>
      <c r="C240" s="17"/>
      <c r="D240" s="17"/>
      <c r="E240" s="17"/>
      <c r="F240" s="17"/>
      <c r="G240" s="110"/>
      <c r="H240" s="1"/>
      <c r="I240" s="111"/>
      <c r="J240" s="17"/>
      <c r="K240" s="110"/>
      <c r="L240" s="30"/>
      <c r="M240" s="244"/>
      <c r="N240" s="249"/>
      <c r="Q240" s="228" t="s">
        <v>56</v>
      </c>
    </row>
    <row r="241" spans="1:17" ht="12.75">
      <c r="A241" s="111"/>
      <c r="B241" s="17"/>
      <c r="C241" s="17"/>
      <c r="D241" s="17"/>
      <c r="E241" s="17"/>
      <c r="F241" s="17"/>
      <c r="G241" s="110"/>
      <c r="H241" s="1"/>
      <c r="I241" s="111"/>
      <c r="J241" s="88"/>
      <c r="K241" s="110"/>
      <c r="L241" s="30"/>
      <c r="M241" s="243"/>
      <c r="N241" s="247"/>
      <c r="Q241" s="100" t="s">
        <v>56</v>
      </c>
    </row>
    <row r="242" spans="1:18" ht="12.75">
      <c r="A242" s="111"/>
      <c r="B242" s="17"/>
      <c r="C242" s="17"/>
      <c r="D242" s="17"/>
      <c r="E242" s="17"/>
      <c r="F242" s="17"/>
      <c r="G242" s="110"/>
      <c r="H242" s="1"/>
      <c r="I242" s="111"/>
      <c r="J242" s="17"/>
      <c r="K242" s="110"/>
      <c r="L242" s="30"/>
      <c r="M242" s="244"/>
      <c r="N242" s="249"/>
      <c r="Q242" s="100" t="s">
        <v>56</v>
      </c>
      <c r="R242" t="s">
        <v>56</v>
      </c>
    </row>
    <row r="243" spans="1:19" ht="12.75">
      <c r="A243" s="111"/>
      <c r="B243" s="17"/>
      <c r="C243" s="17"/>
      <c r="D243" s="17"/>
      <c r="E243" s="17"/>
      <c r="F243" s="17"/>
      <c r="G243" s="110"/>
      <c r="H243" s="1"/>
      <c r="I243" s="111"/>
      <c r="J243" s="88"/>
      <c r="K243" s="110"/>
      <c r="L243" s="30"/>
      <c r="M243" s="242"/>
      <c r="N243" s="248"/>
      <c r="Q243" s="256" t="s">
        <v>56</v>
      </c>
      <c r="R243" t="s">
        <v>56</v>
      </c>
      <c r="S243" t="s">
        <v>56</v>
      </c>
    </row>
    <row r="244" spans="1:17" ht="12.75">
      <c r="A244" s="111"/>
      <c r="B244" s="17"/>
      <c r="C244" s="17"/>
      <c r="D244" s="17"/>
      <c r="E244" s="17"/>
      <c r="F244" s="17"/>
      <c r="G244" s="110"/>
      <c r="H244" s="1"/>
      <c r="I244" s="111"/>
      <c r="J244" s="17"/>
      <c r="K244" s="112"/>
      <c r="L244" s="30"/>
      <c r="M244" s="244"/>
      <c r="N244" s="249"/>
      <c r="Q244" s="100" t="s">
        <v>56</v>
      </c>
    </row>
    <row r="245" spans="1:14" ht="12.75">
      <c r="A245" s="111"/>
      <c r="B245" s="17"/>
      <c r="C245" s="17"/>
      <c r="D245" s="17"/>
      <c r="E245" s="17"/>
      <c r="F245" s="17"/>
      <c r="G245" s="110"/>
      <c r="H245" s="1"/>
      <c r="I245" s="111"/>
      <c r="J245" s="17"/>
      <c r="K245" s="110"/>
      <c r="L245" s="30"/>
      <c r="M245" s="244"/>
      <c r="N245" s="249"/>
    </row>
    <row r="246" spans="1:18" ht="12.75">
      <c r="A246" s="111"/>
      <c r="B246" s="17"/>
      <c r="C246" s="17"/>
      <c r="D246" s="17"/>
      <c r="E246" s="17"/>
      <c r="F246" s="17"/>
      <c r="G246" s="110"/>
      <c r="H246" s="1"/>
      <c r="I246" s="134">
        <v>8</v>
      </c>
      <c r="J246" s="17"/>
      <c r="K246" s="110"/>
      <c r="L246" s="30"/>
      <c r="M246" s="246">
        <f>+M247</f>
        <v>0</v>
      </c>
      <c r="N246" s="246">
        <f>+N247</f>
        <v>634051</v>
      </c>
      <c r="Q246" t="s">
        <v>56</v>
      </c>
      <c r="R246" t="s">
        <v>56</v>
      </c>
    </row>
    <row r="247" spans="1:18" ht="12.75">
      <c r="A247" s="111"/>
      <c r="B247" s="17"/>
      <c r="C247" s="17"/>
      <c r="D247" s="17"/>
      <c r="E247" s="17"/>
      <c r="F247" s="17"/>
      <c r="G247" s="110"/>
      <c r="H247" s="1"/>
      <c r="I247" s="111"/>
      <c r="J247" s="88">
        <v>87</v>
      </c>
      <c r="K247" s="110"/>
      <c r="L247" s="30"/>
      <c r="M247" s="242">
        <f>+M248</f>
        <v>0</v>
      </c>
      <c r="N247" s="242">
        <f>+N248</f>
        <v>634051</v>
      </c>
      <c r="P247" s="257"/>
      <c r="Q247" s="257"/>
      <c r="R247" t="s">
        <v>56</v>
      </c>
    </row>
    <row r="248" spans="1:18" ht="12.75">
      <c r="A248" s="111"/>
      <c r="B248" s="17"/>
      <c r="C248" s="17"/>
      <c r="D248" s="17"/>
      <c r="E248" s="17"/>
      <c r="F248" s="17"/>
      <c r="G248" s="110"/>
      <c r="H248" s="1"/>
      <c r="I248" s="191"/>
      <c r="J248" s="17"/>
      <c r="K248" s="110">
        <v>871</v>
      </c>
      <c r="L248" s="30"/>
      <c r="M248" s="247"/>
      <c r="N248" s="266">
        <f>450+3315+436932+160520+32834</f>
        <v>634051</v>
      </c>
      <c r="P248" s="276"/>
      <c r="Q248" s="271"/>
      <c r="R248" s="257"/>
    </row>
    <row r="249" spans="1:17" ht="12.75">
      <c r="A249" s="111"/>
      <c r="B249" s="17"/>
      <c r="C249" s="17"/>
      <c r="D249" s="17"/>
      <c r="E249" s="17"/>
      <c r="F249" s="17"/>
      <c r="G249" s="110"/>
      <c r="H249" s="1"/>
      <c r="I249" s="111"/>
      <c r="J249" s="88"/>
      <c r="K249" s="110"/>
      <c r="L249" s="30"/>
      <c r="M249" s="248"/>
      <c r="N249" s="248"/>
      <c r="P249" s="257"/>
      <c r="Q249" s="257"/>
    </row>
    <row r="250" spans="1:17" ht="12.75">
      <c r="A250" s="111"/>
      <c r="B250" s="17"/>
      <c r="C250" s="17"/>
      <c r="D250" s="17"/>
      <c r="E250" s="17"/>
      <c r="F250" s="17"/>
      <c r="G250" s="110"/>
      <c r="H250" s="1"/>
      <c r="I250" s="111"/>
      <c r="J250" s="88"/>
      <c r="K250" s="110"/>
      <c r="L250" s="30"/>
      <c r="M250" s="247"/>
      <c r="N250" s="247"/>
      <c r="P250" s="276"/>
      <c r="Q250" s="271"/>
    </row>
    <row r="251" spans="1:17" ht="12.75">
      <c r="A251" s="111"/>
      <c r="B251" s="17"/>
      <c r="C251" s="17"/>
      <c r="D251" s="17"/>
      <c r="E251" s="17"/>
      <c r="F251" s="17"/>
      <c r="G251" s="110"/>
      <c r="H251" s="1"/>
      <c r="I251" s="191">
        <v>9</v>
      </c>
      <c r="J251" s="88"/>
      <c r="K251" s="110"/>
      <c r="L251" s="30"/>
      <c r="M251" s="242">
        <f>+M252+M254</f>
        <v>239957</v>
      </c>
      <c r="N251" s="242">
        <f>+N252+N254</f>
        <v>223903</v>
      </c>
      <c r="P251" s="257"/>
      <c r="Q251" s="257"/>
    </row>
    <row r="252" spans="1:17" ht="12.75">
      <c r="A252" s="111"/>
      <c r="B252" s="17"/>
      <c r="C252" s="17"/>
      <c r="D252" s="17"/>
      <c r="E252" s="17"/>
      <c r="F252" s="17"/>
      <c r="G252" s="110"/>
      <c r="H252" s="1"/>
      <c r="I252" s="191"/>
      <c r="J252" s="88">
        <v>91</v>
      </c>
      <c r="K252" s="110"/>
      <c r="L252" s="30"/>
      <c r="M252" s="242">
        <f>+M253</f>
        <v>8605</v>
      </c>
      <c r="N252" s="242">
        <f>+N253</f>
        <v>8605</v>
      </c>
      <c r="P252" s="257"/>
      <c r="Q252" s="257"/>
    </row>
    <row r="253" spans="1:17" ht="12.75">
      <c r="A253" s="111"/>
      <c r="B253" s="17"/>
      <c r="C253" s="17"/>
      <c r="D253" s="17"/>
      <c r="E253" s="17"/>
      <c r="F253" s="17"/>
      <c r="G253" s="110"/>
      <c r="H253" s="1"/>
      <c r="I253" s="191"/>
      <c r="J253" s="88"/>
      <c r="K253" s="110">
        <v>911</v>
      </c>
      <c r="L253" s="30"/>
      <c r="M253" s="243">
        <f>4510+3654+383+33+25</f>
        <v>8605</v>
      </c>
      <c r="N253" s="243">
        <f>4510+3654+383+33+25</f>
        <v>8605</v>
      </c>
      <c r="P253" s="257"/>
      <c r="Q253" s="257"/>
    </row>
    <row r="254" spans="1:17" ht="12.75">
      <c r="A254" s="111"/>
      <c r="B254" s="17"/>
      <c r="C254" s="17"/>
      <c r="D254" s="17"/>
      <c r="E254" s="17"/>
      <c r="F254" s="17"/>
      <c r="G254" s="110"/>
      <c r="H254" s="1"/>
      <c r="I254" s="111"/>
      <c r="J254" s="88">
        <v>93</v>
      </c>
      <c r="K254" s="110"/>
      <c r="L254" s="30"/>
      <c r="M254" s="242">
        <f>+M255</f>
        <v>231352</v>
      </c>
      <c r="N254" s="242">
        <f>+N255</f>
        <v>215298</v>
      </c>
      <c r="P254" s="257"/>
      <c r="Q254" s="271"/>
    </row>
    <row r="255" spans="1:17" ht="12.75">
      <c r="A255" s="111"/>
      <c r="B255" s="17"/>
      <c r="C255" s="17"/>
      <c r="D255" s="17"/>
      <c r="E255" s="17"/>
      <c r="F255" s="17"/>
      <c r="G255" s="110"/>
      <c r="H255" s="1"/>
      <c r="I255" s="111"/>
      <c r="J255" s="17"/>
      <c r="K255" s="110">
        <v>931</v>
      </c>
      <c r="L255" s="30"/>
      <c r="M255" s="249">
        <f>46982+44554+3992+343+299+100000+8328+26854</f>
        <v>231352</v>
      </c>
      <c r="N255" s="249">
        <f>46982+44554+3992+343+299+85000+7969+26159</f>
        <v>215298</v>
      </c>
      <c r="P255" s="257"/>
      <c r="Q255" s="273"/>
    </row>
    <row r="256" spans="1:18" ht="12.75">
      <c r="A256" s="111"/>
      <c r="B256" s="17"/>
      <c r="C256" s="17"/>
      <c r="D256" s="17"/>
      <c r="E256" s="17"/>
      <c r="F256" s="17"/>
      <c r="G256" s="110"/>
      <c r="H256" s="1"/>
      <c r="I256" s="111"/>
      <c r="J256" s="88"/>
      <c r="K256" s="110"/>
      <c r="L256" s="30"/>
      <c r="M256" s="249"/>
      <c r="N256" s="249"/>
      <c r="P256" s="257"/>
      <c r="Q256" s="257"/>
      <c r="R256" t="s">
        <v>56</v>
      </c>
    </row>
    <row r="257" spans="1:17" ht="13.5" thickBot="1">
      <c r="A257" s="113"/>
      <c r="B257" s="114"/>
      <c r="C257" s="114"/>
      <c r="D257" s="114"/>
      <c r="E257" s="114"/>
      <c r="F257" s="114"/>
      <c r="G257" s="115"/>
      <c r="H257" s="1"/>
      <c r="I257" s="113"/>
      <c r="J257" s="114"/>
      <c r="K257" s="115"/>
      <c r="L257" s="33"/>
      <c r="M257" s="250"/>
      <c r="N257" s="250"/>
      <c r="P257" s="257"/>
      <c r="Q257" s="257"/>
    </row>
    <row r="258" spans="1:17" ht="16.5" customHeight="1" thickBot="1">
      <c r="A258" s="116"/>
      <c r="B258" s="96"/>
      <c r="C258" s="96"/>
      <c r="D258" s="116"/>
      <c r="E258" s="96"/>
      <c r="F258" s="96"/>
      <c r="G258" s="328" t="s">
        <v>15</v>
      </c>
      <c r="H258" s="329"/>
      <c r="I258" s="328"/>
      <c r="J258" s="328"/>
      <c r="K258" s="328"/>
      <c r="L258" s="198"/>
      <c r="M258" s="199">
        <f>(M16+M47+M117+M188+M206+M209+M233+M246+M251)</f>
        <v>23533586</v>
      </c>
      <c r="N258" s="199">
        <f>(N16+N47+N117+N188+N206+N209+N233+N246+N251)</f>
        <v>15155279</v>
      </c>
      <c r="P258" s="257"/>
      <c r="Q258" s="257"/>
    </row>
    <row r="259" spans="1:18" ht="13.5" thickTop="1">
      <c r="A259" s="1"/>
      <c r="B259" s="1"/>
      <c r="C259" s="1"/>
      <c r="D259" s="1"/>
      <c r="E259" s="1"/>
      <c r="F259" s="1"/>
      <c r="G259" s="14"/>
      <c r="H259" s="14"/>
      <c r="I259" s="14"/>
      <c r="J259" s="14"/>
      <c r="K259" s="14"/>
      <c r="L259" s="15"/>
      <c r="M259" s="15"/>
      <c r="N259" s="15"/>
      <c r="Q259" t="s">
        <v>56</v>
      </c>
      <c r="R259" t="s">
        <v>56</v>
      </c>
    </row>
    <row r="260" ht="12.75">
      <c r="Q260" s="218"/>
    </row>
    <row r="261" ht="12.75">
      <c r="Q261" t="s">
        <v>56</v>
      </c>
    </row>
    <row r="263" ht="12.75">
      <c r="Q263" t="s">
        <v>56</v>
      </c>
    </row>
    <row r="272" ht="13.5" thickBot="1"/>
    <row r="273" spans="1:14" ht="12.75">
      <c r="A273" s="93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94"/>
    </row>
    <row r="274" spans="1:14" ht="12.75">
      <c r="A274" s="3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"/>
    </row>
    <row r="275" spans="1:14" ht="18">
      <c r="A275" s="281" t="s">
        <v>95</v>
      </c>
      <c r="B275" s="282"/>
      <c r="C275" s="282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283"/>
    </row>
    <row r="276" spans="1:14" ht="18">
      <c r="A276" s="281" t="s">
        <v>62</v>
      </c>
      <c r="B276" s="282"/>
      <c r="C276" s="282"/>
      <c r="D276" s="282"/>
      <c r="E276" s="282"/>
      <c r="F276" s="282"/>
      <c r="G276" s="282"/>
      <c r="H276" s="282"/>
      <c r="I276" s="282"/>
      <c r="J276" s="282"/>
      <c r="K276" s="282"/>
      <c r="L276" s="282"/>
      <c r="M276" s="282"/>
      <c r="N276" s="283"/>
    </row>
    <row r="277" spans="1:14" ht="18">
      <c r="A277" s="281" t="s">
        <v>106</v>
      </c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3"/>
    </row>
    <row r="278" spans="1:14" ht="12.75">
      <c r="A278" s="3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"/>
    </row>
    <row r="279" spans="1:14" ht="13.5" thickBot="1">
      <c r="A279" s="95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</row>
    <row r="280" spans="1:14" ht="12.75">
      <c r="A280" s="93"/>
      <c r="B280" s="11"/>
      <c r="C280" s="11"/>
      <c r="D280" s="11"/>
      <c r="E280" s="11"/>
      <c r="F280" s="11"/>
      <c r="G280" s="11"/>
      <c r="H280" s="11"/>
      <c r="I280" s="11"/>
      <c r="J280" s="11"/>
      <c r="K280" s="94"/>
      <c r="L280" s="11"/>
      <c r="M280" s="11"/>
      <c r="N280" s="94"/>
    </row>
    <row r="281" spans="1:17" ht="15">
      <c r="A281" s="40" t="s">
        <v>63</v>
      </c>
      <c r="B281" s="41"/>
      <c r="C281" s="41"/>
      <c r="D281" s="41"/>
      <c r="E281" s="41"/>
      <c r="F281" s="146"/>
      <c r="G281" s="146"/>
      <c r="H281" s="146"/>
      <c r="I281" s="146"/>
      <c r="J281" s="146"/>
      <c r="K281" s="147"/>
      <c r="L281" s="146"/>
      <c r="M281" s="238">
        <v>13859557</v>
      </c>
      <c r="N281" s="147"/>
      <c r="P281" s="277"/>
      <c r="Q281" s="221"/>
    </row>
    <row r="282" spans="1:17" ht="15" thickBot="1">
      <c r="A282" s="148"/>
      <c r="B282" s="146"/>
      <c r="C282" s="146"/>
      <c r="D282" s="146"/>
      <c r="E282" s="146"/>
      <c r="F282" s="146"/>
      <c r="G282" s="146"/>
      <c r="H282" s="146"/>
      <c r="I282" s="146"/>
      <c r="J282" s="146"/>
      <c r="K282" s="147"/>
      <c r="L282" s="149"/>
      <c r="M282" s="150"/>
      <c r="N282" s="151"/>
      <c r="P282" s="257"/>
      <c r="Q282" s="100"/>
    </row>
    <row r="283" spans="1:17" ht="15" thickTop="1">
      <c r="A283" s="148"/>
      <c r="B283" s="146"/>
      <c r="C283" s="146"/>
      <c r="D283" s="146"/>
      <c r="E283" s="146"/>
      <c r="F283" s="146"/>
      <c r="G283" s="146"/>
      <c r="H283" s="146"/>
      <c r="I283" s="146"/>
      <c r="J283" s="146"/>
      <c r="K283" s="147"/>
      <c r="L283" s="146"/>
      <c r="M283" s="146"/>
      <c r="N283" s="147"/>
      <c r="P283" s="257"/>
      <c r="Q283" s="100"/>
    </row>
    <row r="284" spans="1:17" ht="14.25">
      <c r="A284" s="148"/>
      <c r="B284" s="146"/>
      <c r="C284" s="146"/>
      <c r="D284" s="146"/>
      <c r="E284" s="146"/>
      <c r="F284" s="146"/>
      <c r="G284" s="146"/>
      <c r="H284" s="146"/>
      <c r="I284" s="146"/>
      <c r="J284" s="146"/>
      <c r="K284" s="147"/>
      <c r="L284" s="146"/>
      <c r="M284" s="146"/>
      <c r="N284" s="147"/>
      <c r="P284" s="257"/>
      <c r="Q284" s="100"/>
    </row>
    <row r="285" spans="1:17" ht="14.25">
      <c r="A285" s="148"/>
      <c r="B285" s="146"/>
      <c r="C285" s="146"/>
      <c r="D285" s="146"/>
      <c r="E285" s="146"/>
      <c r="F285" s="146"/>
      <c r="G285" s="146"/>
      <c r="H285" s="146"/>
      <c r="I285" s="146"/>
      <c r="J285" s="146"/>
      <c r="K285" s="147"/>
      <c r="L285" s="146"/>
      <c r="M285" s="146"/>
      <c r="N285" s="147"/>
      <c r="P285" s="257"/>
      <c r="Q285" s="100"/>
    </row>
    <row r="286" spans="1:17" ht="15.75" thickBot="1">
      <c r="A286" s="37" t="s">
        <v>64</v>
      </c>
      <c r="B286" s="146" t="s">
        <v>96</v>
      </c>
      <c r="C286" s="146"/>
      <c r="D286" s="146"/>
      <c r="E286" s="146"/>
      <c r="F286" s="146"/>
      <c r="G286" s="146"/>
      <c r="H286" s="146"/>
      <c r="I286" s="146"/>
      <c r="J286" s="146"/>
      <c r="K286" s="147"/>
      <c r="L286" s="152"/>
      <c r="M286" s="153">
        <v>21871561</v>
      </c>
      <c r="N286" s="154"/>
      <c r="P286" s="257"/>
      <c r="Q286" s="100"/>
    </row>
    <row r="287" spans="1:17" ht="14.25">
      <c r="A287" s="148"/>
      <c r="B287" s="146"/>
      <c r="C287" s="146"/>
      <c r="D287" s="146"/>
      <c r="E287" s="146"/>
      <c r="F287" s="146"/>
      <c r="G287" s="146"/>
      <c r="H287" s="146"/>
      <c r="I287" s="146"/>
      <c r="J287" s="146"/>
      <c r="K287" s="147"/>
      <c r="L287" s="146"/>
      <c r="M287" s="146"/>
      <c r="N287" s="147"/>
      <c r="P287" s="257"/>
      <c r="Q287" s="100"/>
    </row>
    <row r="288" spans="1:17" ht="14.25">
      <c r="A288" s="148"/>
      <c r="B288" s="146"/>
      <c r="C288" s="146"/>
      <c r="D288" s="146"/>
      <c r="E288" s="146"/>
      <c r="F288" s="146"/>
      <c r="G288" s="146"/>
      <c r="H288" s="146"/>
      <c r="I288" s="146"/>
      <c r="J288" s="146"/>
      <c r="K288" s="147"/>
      <c r="L288" s="146"/>
      <c r="M288" s="146"/>
      <c r="N288" s="147"/>
      <c r="P288" s="257"/>
      <c r="Q288" s="100"/>
    </row>
    <row r="289" spans="1:17" ht="14.25">
      <c r="A289" s="148"/>
      <c r="B289" s="146"/>
      <c r="C289" s="146"/>
      <c r="D289" s="146"/>
      <c r="E289" s="146"/>
      <c r="F289" s="146"/>
      <c r="G289" s="146"/>
      <c r="H289" s="146"/>
      <c r="I289" s="146"/>
      <c r="J289" s="146"/>
      <c r="K289" s="147"/>
      <c r="L289" s="146"/>
      <c r="M289" s="146"/>
      <c r="N289" s="147"/>
      <c r="P289" s="257"/>
      <c r="Q289" s="100"/>
    </row>
    <row r="290" spans="1:17" ht="15.75" thickBot="1">
      <c r="A290" s="37" t="s">
        <v>65</v>
      </c>
      <c r="B290" s="146" t="s">
        <v>66</v>
      </c>
      <c r="C290" s="146"/>
      <c r="D290" s="146"/>
      <c r="E290" s="146"/>
      <c r="F290" s="146"/>
      <c r="G290" s="146"/>
      <c r="H290" s="146"/>
      <c r="I290" s="146"/>
      <c r="J290" s="146"/>
      <c r="K290" s="147"/>
      <c r="L290" s="152"/>
      <c r="M290" s="155">
        <f>+M281+M286</f>
        <v>35731118</v>
      </c>
      <c r="N290" s="154"/>
      <c r="P290" s="257"/>
      <c r="Q290" s="100"/>
    </row>
    <row r="291" spans="1:17" ht="14.25">
      <c r="A291" s="148"/>
      <c r="B291" s="146"/>
      <c r="C291" s="146"/>
      <c r="D291" s="146"/>
      <c r="E291" s="146"/>
      <c r="F291" s="146"/>
      <c r="G291" s="146"/>
      <c r="H291" s="146"/>
      <c r="I291" s="146"/>
      <c r="J291" s="146"/>
      <c r="K291" s="147"/>
      <c r="L291" s="146"/>
      <c r="M291" s="146"/>
      <c r="N291" s="147"/>
      <c r="P291" s="257"/>
      <c r="Q291" s="100"/>
    </row>
    <row r="292" spans="1:17" ht="14.25">
      <c r="A292" s="148"/>
      <c r="B292" s="146"/>
      <c r="C292" s="146"/>
      <c r="D292" s="146"/>
      <c r="E292" s="146"/>
      <c r="F292" s="146"/>
      <c r="G292" s="146"/>
      <c r="H292" s="146"/>
      <c r="I292" s="146"/>
      <c r="J292" s="146"/>
      <c r="K292" s="147"/>
      <c r="L292" s="146"/>
      <c r="M292" s="146"/>
      <c r="N292" s="147"/>
      <c r="P292" s="257"/>
      <c r="Q292" s="100"/>
    </row>
    <row r="293" spans="1:17" ht="15.75" thickBot="1">
      <c r="A293" s="37" t="s">
        <v>67</v>
      </c>
      <c r="B293" s="146" t="s">
        <v>68</v>
      </c>
      <c r="C293" s="146"/>
      <c r="D293" s="146"/>
      <c r="E293" s="146"/>
      <c r="F293" s="146"/>
      <c r="G293" s="146"/>
      <c r="H293" s="146"/>
      <c r="I293" s="146"/>
      <c r="J293" s="146"/>
      <c r="K293" s="147"/>
      <c r="L293" s="152"/>
      <c r="M293" s="153">
        <v>15155279</v>
      </c>
      <c r="N293" s="154"/>
      <c r="P293" s="257"/>
      <c r="Q293" s="100"/>
    </row>
    <row r="294" spans="1:17" ht="14.25">
      <c r="A294" s="148"/>
      <c r="B294" s="146"/>
      <c r="C294" s="146"/>
      <c r="D294" s="146"/>
      <c r="E294" s="146"/>
      <c r="F294" s="146"/>
      <c r="G294" s="146"/>
      <c r="H294" s="146"/>
      <c r="I294" s="146"/>
      <c r="J294" s="146"/>
      <c r="K294" s="147"/>
      <c r="L294" s="146"/>
      <c r="M294" s="146"/>
      <c r="N294" s="147"/>
      <c r="P294" s="257"/>
      <c r="Q294" s="100"/>
    </row>
    <row r="295" spans="1:14" ht="14.25">
      <c r="A295" s="148"/>
      <c r="B295" s="146"/>
      <c r="C295" s="146"/>
      <c r="D295" s="146"/>
      <c r="E295" s="146"/>
      <c r="F295" s="146"/>
      <c r="G295" s="146"/>
      <c r="H295" s="146"/>
      <c r="I295" s="146"/>
      <c r="J295" s="146"/>
      <c r="K295" s="147"/>
      <c r="L295" s="146"/>
      <c r="M295" s="146"/>
      <c r="N295" s="147"/>
    </row>
    <row r="296" spans="1:14" ht="14.25">
      <c r="A296" s="148"/>
      <c r="B296" s="146"/>
      <c r="C296" s="146"/>
      <c r="D296" s="146"/>
      <c r="E296" s="146"/>
      <c r="F296" s="146"/>
      <c r="G296" s="146"/>
      <c r="H296" s="146"/>
      <c r="I296" s="146"/>
      <c r="J296" s="146"/>
      <c r="K296" s="147"/>
      <c r="L296" s="146"/>
      <c r="M296" s="146"/>
      <c r="N296" s="147"/>
    </row>
    <row r="297" spans="1:14" ht="15.75" thickBot="1">
      <c r="A297" s="37" t="s">
        <v>65</v>
      </c>
      <c r="B297" s="41" t="s">
        <v>69</v>
      </c>
      <c r="C297" s="41"/>
      <c r="D297" s="41"/>
      <c r="E297" s="41"/>
      <c r="F297" s="41"/>
      <c r="G297" s="146"/>
      <c r="H297" s="146"/>
      <c r="I297" s="146"/>
      <c r="J297" s="146"/>
      <c r="K297" s="147"/>
      <c r="L297" s="149"/>
      <c r="M297" s="156">
        <f>+M290-M293</f>
        <v>20575839</v>
      </c>
      <c r="N297" s="151"/>
    </row>
    <row r="298" spans="1:14" ht="15" thickTop="1">
      <c r="A298" s="148"/>
      <c r="B298" s="146"/>
      <c r="C298" s="146"/>
      <c r="D298" s="146"/>
      <c r="E298" s="146"/>
      <c r="F298" s="146"/>
      <c r="G298" s="146"/>
      <c r="H298" s="146"/>
      <c r="I298" s="146"/>
      <c r="J298" s="146"/>
      <c r="K298" s="147"/>
      <c r="L298" s="146"/>
      <c r="M298" s="146"/>
      <c r="N298" s="147"/>
    </row>
    <row r="299" spans="1:14" ht="14.25">
      <c r="A299" s="148"/>
      <c r="B299" s="146"/>
      <c r="C299" s="146"/>
      <c r="D299" s="146"/>
      <c r="E299" s="146"/>
      <c r="F299" s="146"/>
      <c r="G299" s="146"/>
      <c r="H299" s="146"/>
      <c r="I299" s="146"/>
      <c r="J299" s="146"/>
      <c r="K299" s="147"/>
      <c r="L299" s="146"/>
      <c r="M299" s="146"/>
      <c r="N299" s="147"/>
    </row>
    <row r="300" spans="1:14" ht="14.25">
      <c r="A300" s="148"/>
      <c r="B300" s="146"/>
      <c r="C300" s="146"/>
      <c r="D300" s="146"/>
      <c r="E300" s="146"/>
      <c r="F300" s="146"/>
      <c r="G300" s="146"/>
      <c r="H300" s="146"/>
      <c r="I300" s="146"/>
      <c r="J300" s="146"/>
      <c r="K300" s="147"/>
      <c r="L300" s="146"/>
      <c r="M300" s="146"/>
      <c r="N300" s="147"/>
    </row>
    <row r="301" spans="1:14" ht="14.25">
      <c r="A301" s="148"/>
      <c r="B301" s="146"/>
      <c r="C301" s="146"/>
      <c r="D301" s="146"/>
      <c r="E301" s="146"/>
      <c r="F301" s="146"/>
      <c r="G301" s="146"/>
      <c r="H301" s="146"/>
      <c r="I301" s="146"/>
      <c r="J301" s="146"/>
      <c r="K301" s="147"/>
      <c r="L301" s="146"/>
      <c r="M301" s="146"/>
      <c r="N301" s="147"/>
    </row>
    <row r="302" spans="1:14" ht="15" thickBot="1">
      <c r="A302" s="148"/>
      <c r="B302" s="146" t="s">
        <v>70</v>
      </c>
      <c r="C302" s="146"/>
      <c r="D302" s="146"/>
      <c r="E302" s="146"/>
      <c r="F302" s="146"/>
      <c r="G302" s="146"/>
      <c r="H302" s="146"/>
      <c r="I302" s="146"/>
      <c r="J302" s="146"/>
      <c r="K302" s="147"/>
      <c r="L302" s="152"/>
      <c r="M302" s="153">
        <f>+M281</f>
        <v>13859557</v>
      </c>
      <c r="N302" s="154"/>
    </row>
    <row r="303" spans="1:14" ht="14.25">
      <c r="A303" s="148"/>
      <c r="B303" s="146"/>
      <c r="C303" s="146"/>
      <c r="D303" s="146"/>
      <c r="E303" s="146"/>
      <c r="F303" s="146"/>
      <c r="G303" s="146"/>
      <c r="H303" s="146"/>
      <c r="I303" s="146"/>
      <c r="J303" s="146"/>
      <c r="K303" s="147"/>
      <c r="L303" s="146"/>
      <c r="M303" s="146"/>
      <c r="N303" s="147"/>
    </row>
    <row r="304" spans="1:14" ht="14.25">
      <c r="A304" s="148"/>
      <c r="B304" s="146"/>
      <c r="C304" s="146"/>
      <c r="D304" s="146"/>
      <c r="E304" s="146"/>
      <c r="F304" s="146"/>
      <c r="G304" s="146"/>
      <c r="H304" s="146"/>
      <c r="I304" s="146"/>
      <c r="J304" s="146"/>
      <c r="K304" s="147"/>
      <c r="L304" s="146"/>
      <c r="M304" s="146"/>
      <c r="N304" s="147"/>
    </row>
    <row r="305" spans="1:14" ht="14.25">
      <c r="A305" s="148"/>
      <c r="B305" s="146"/>
      <c r="C305" s="146"/>
      <c r="D305" s="146"/>
      <c r="E305" s="146"/>
      <c r="F305" s="146"/>
      <c r="G305" s="146"/>
      <c r="H305" s="146"/>
      <c r="I305" s="146"/>
      <c r="J305" s="146"/>
      <c r="K305" s="147"/>
      <c r="L305" s="146"/>
      <c r="M305" s="146"/>
      <c r="N305" s="147"/>
    </row>
    <row r="306" spans="1:14" ht="14.25">
      <c r="A306" s="148"/>
      <c r="B306" s="146"/>
      <c r="C306" s="146"/>
      <c r="D306" s="146"/>
      <c r="E306" s="146"/>
      <c r="F306" s="146"/>
      <c r="G306" s="146"/>
      <c r="H306" s="146"/>
      <c r="I306" s="146"/>
      <c r="J306" s="146"/>
      <c r="K306" s="147"/>
      <c r="L306" s="146"/>
      <c r="M306" s="146"/>
      <c r="N306" s="147"/>
    </row>
    <row r="307" spans="1:16" ht="15.75" thickBot="1">
      <c r="A307" s="37" t="s">
        <v>67</v>
      </c>
      <c r="B307" s="146" t="s">
        <v>71</v>
      </c>
      <c r="C307" s="146"/>
      <c r="D307" s="146"/>
      <c r="E307" s="146"/>
      <c r="F307" s="146"/>
      <c r="G307" s="146"/>
      <c r="H307" s="146"/>
      <c r="I307" s="146"/>
      <c r="J307" s="146"/>
      <c r="K307" s="147"/>
      <c r="L307" s="152"/>
      <c r="M307" s="153">
        <f>+M297</f>
        <v>20575839</v>
      </c>
      <c r="N307" s="154"/>
      <c r="P307" s="257"/>
    </row>
    <row r="308" spans="1:14" ht="14.25">
      <c r="A308" s="148"/>
      <c r="B308" s="146"/>
      <c r="C308" s="146"/>
      <c r="D308" s="146"/>
      <c r="E308" s="146"/>
      <c r="F308" s="146"/>
      <c r="G308" s="146"/>
      <c r="H308" s="146"/>
      <c r="I308" s="146"/>
      <c r="J308" s="146"/>
      <c r="K308" s="147"/>
      <c r="L308" s="146"/>
      <c r="M308" s="146"/>
      <c r="N308" s="147"/>
    </row>
    <row r="309" spans="1:14" ht="14.25">
      <c r="A309" s="148"/>
      <c r="B309" s="146"/>
      <c r="C309" s="146"/>
      <c r="D309" s="146"/>
      <c r="E309" s="146"/>
      <c r="F309" s="146"/>
      <c r="G309" s="146"/>
      <c r="H309" s="146"/>
      <c r="I309" s="146"/>
      <c r="J309" s="146"/>
      <c r="K309" s="147"/>
      <c r="L309" s="146"/>
      <c r="M309" s="146"/>
      <c r="N309" s="147"/>
    </row>
    <row r="310" spans="1:14" ht="14.25">
      <c r="A310" s="148"/>
      <c r="B310" s="146"/>
      <c r="C310" s="146"/>
      <c r="D310" s="146"/>
      <c r="E310" s="146"/>
      <c r="F310" s="146"/>
      <c r="G310" s="146"/>
      <c r="H310" s="146"/>
      <c r="I310" s="146"/>
      <c r="J310" s="146"/>
      <c r="K310" s="147"/>
      <c r="L310" s="146"/>
      <c r="M310" s="146"/>
      <c r="N310" s="147"/>
    </row>
    <row r="311" spans="1:14" ht="14.25">
      <c r="A311" s="148"/>
      <c r="B311" s="146"/>
      <c r="C311" s="146"/>
      <c r="D311" s="146"/>
      <c r="E311" s="146"/>
      <c r="F311" s="146"/>
      <c r="G311" s="146"/>
      <c r="H311" s="146"/>
      <c r="I311" s="146"/>
      <c r="J311" s="146"/>
      <c r="K311" s="147"/>
      <c r="L311" s="146"/>
      <c r="M311" s="146"/>
      <c r="N311" s="147"/>
    </row>
    <row r="312" spans="1:14" ht="14.25">
      <c r="A312" s="148"/>
      <c r="B312" s="146"/>
      <c r="C312" s="146"/>
      <c r="D312" s="146"/>
      <c r="E312" s="146"/>
      <c r="F312" s="146"/>
      <c r="G312" s="146"/>
      <c r="H312" s="146"/>
      <c r="I312" s="146"/>
      <c r="J312" s="146"/>
      <c r="K312" s="147"/>
      <c r="L312" s="146"/>
      <c r="M312" s="146"/>
      <c r="N312" s="147"/>
    </row>
    <row r="313" spans="1:14" ht="15.75" thickBot="1">
      <c r="A313" s="37" t="s">
        <v>65</v>
      </c>
      <c r="B313" s="41" t="s">
        <v>104</v>
      </c>
      <c r="C313" s="41"/>
      <c r="D313" s="41"/>
      <c r="E313" s="41"/>
      <c r="F313" s="41"/>
      <c r="G313" s="146"/>
      <c r="H313" s="146"/>
      <c r="I313" s="146"/>
      <c r="J313" s="146"/>
      <c r="K313" s="147"/>
      <c r="L313" s="149"/>
      <c r="M313" s="156">
        <f>+M302-M307</f>
        <v>-6716282</v>
      </c>
      <c r="N313" s="151"/>
    </row>
    <row r="314" spans="1:14" ht="15" thickTop="1">
      <c r="A314" s="148"/>
      <c r="B314" s="146"/>
      <c r="C314" s="146"/>
      <c r="D314" s="146"/>
      <c r="E314" s="146"/>
      <c r="F314" s="146"/>
      <c r="G314" s="146"/>
      <c r="H314" s="146"/>
      <c r="I314" s="146"/>
      <c r="J314" s="146"/>
      <c r="K314" s="147"/>
      <c r="L314" s="146"/>
      <c r="M314" s="146"/>
      <c r="N314" s="147"/>
    </row>
    <row r="315" spans="1:14" ht="14.25">
      <c r="A315" s="148"/>
      <c r="B315" s="146"/>
      <c r="C315" s="146"/>
      <c r="D315" s="146"/>
      <c r="E315" s="146"/>
      <c r="F315" s="146"/>
      <c r="G315" s="146"/>
      <c r="H315" s="146"/>
      <c r="I315" s="146"/>
      <c r="J315" s="146"/>
      <c r="K315" s="147"/>
      <c r="L315" s="146"/>
      <c r="M315" s="146"/>
      <c r="N315" s="147"/>
    </row>
    <row r="316" spans="1:14" ht="14.25">
      <c r="A316" s="148"/>
      <c r="B316" s="146"/>
      <c r="C316" s="146"/>
      <c r="D316" s="146"/>
      <c r="E316" s="146"/>
      <c r="F316" s="146"/>
      <c r="G316" s="146"/>
      <c r="H316" s="146"/>
      <c r="I316" s="146"/>
      <c r="J316" s="146"/>
      <c r="K316" s="147"/>
      <c r="L316" s="146"/>
      <c r="M316" s="146"/>
      <c r="N316" s="147"/>
    </row>
    <row r="317" spans="1:14" ht="14.25">
      <c r="A317" s="148"/>
      <c r="B317" s="146"/>
      <c r="C317" s="146"/>
      <c r="D317" s="146"/>
      <c r="E317" s="146"/>
      <c r="F317" s="146"/>
      <c r="G317" s="146"/>
      <c r="H317" s="146"/>
      <c r="I317" s="146"/>
      <c r="J317" s="146"/>
      <c r="K317" s="147"/>
      <c r="L317" s="146"/>
      <c r="M317" s="146"/>
      <c r="N317" s="147"/>
    </row>
    <row r="318" spans="1:14" ht="14.25">
      <c r="A318" s="148"/>
      <c r="B318" s="146"/>
      <c r="C318" s="146"/>
      <c r="D318" s="146"/>
      <c r="E318" s="146"/>
      <c r="F318" s="146"/>
      <c r="G318" s="146"/>
      <c r="H318" s="146"/>
      <c r="I318" s="146"/>
      <c r="J318" s="146"/>
      <c r="K318" s="147"/>
      <c r="L318" s="146"/>
      <c r="M318" s="146"/>
      <c r="N318" s="147"/>
    </row>
    <row r="319" spans="1:14" ht="14.25">
      <c r="A319" s="148"/>
      <c r="B319" s="146"/>
      <c r="C319" s="146"/>
      <c r="D319" s="146"/>
      <c r="E319" s="146"/>
      <c r="F319" s="146"/>
      <c r="G319" s="146"/>
      <c r="H319" s="146"/>
      <c r="I319" s="146"/>
      <c r="J319" s="146"/>
      <c r="K319" s="147"/>
      <c r="L319" s="146"/>
      <c r="M319" s="146"/>
      <c r="N319" s="147"/>
    </row>
    <row r="320" spans="1:14" ht="14.25">
      <c r="A320" s="148"/>
      <c r="B320" s="146"/>
      <c r="C320" s="146"/>
      <c r="D320" s="146"/>
      <c r="E320" s="146"/>
      <c r="F320" s="146"/>
      <c r="G320" s="146"/>
      <c r="H320" s="146"/>
      <c r="I320" s="146"/>
      <c r="J320" s="146"/>
      <c r="K320" s="147"/>
      <c r="L320" s="146"/>
      <c r="M320" s="146"/>
      <c r="N320" s="147"/>
    </row>
    <row r="321" spans="1:14" ht="14.25">
      <c r="A321" s="148"/>
      <c r="B321" s="146"/>
      <c r="C321" s="146"/>
      <c r="D321" s="146"/>
      <c r="E321" s="146"/>
      <c r="F321" s="146"/>
      <c r="G321" s="146"/>
      <c r="H321" s="146"/>
      <c r="I321" s="146"/>
      <c r="J321" s="146"/>
      <c r="K321" s="147"/>
      <c r="L321" s="146"/>
      <c r="M321" s="146"/>
      <c r="N321" s="147"/>
    </row>
    <row r="322" spans="1:14" ht="14.25">
      <c r="A322" s="148"/>
      <c r="B322" s="146"/>
      <c r="C322" s="146"/>
      <c r="D322" s="146"/>
      <c r="E322" s="146"/>
      <c r="F322" s="146"/>
      <c r="G322" s="146"/>
      <c r="H322" s="146"/>
      <c r="I322" s="146"/>
      <c r="J322" s="146"/>
      <c r="K322" s="147"/>
      <c r="L322" s="146"/>
      <c r="M322" s="146"/>
      <c r="N322" s="147"/>
    </row>
    <row r="323" spans="1:14" ht="14.25">
      <c r="A323" s="148"/>
      <c r="B323" s="146"/>
      <c r="C323" s="146"/>
      <c r="D323" s="146"/>
      <c r="E323" s="146"/>
      <c r="F323" s="146"/>
      <c r="G323" s="146"/>
      <c r="H323" s="146"/>
      <c r="I323" s="146"/>
      <c r="J323" s="146"/>
      <c r="K323" s="147"/>
      <c r="L323" s="146"/>
      <c r="M323" s="146"/>
      <c r="N323" s="147"/>
    </row>
    <row r="324" spans="1:14" ht="14.25">
      <c r="A324" s="148"/>
      <c r="B324" s="146"/>
      <c r="C324" s="146"/>
      <c r="D324" s="146"/>
      <c r="E324" s="146"/>
      <c r="F324" s="146"/>
      <c r="G324" s="146"/>
      <c r="H324" s="146"/>
      <c r="I324" s="146"/>
      <c r="J324" s="146"/>
      <c r="K324" s="147"/>
      <c r="L324" s="146"/>
      <c r="M324" s="146"/>
      <c r="N324" s="147"/>
    </row>
    <row r="325" spans="1:14" ht="14.25">
      <c r="A325" s="148"/>
      <c r="B325" s="146"/>
      <c r="C325" s="146"/>
      <c r="D325" s="146"/>
      <c r="E325" s="146"/>
      <c r="F325" s="146"/>
      <c r="G325" s="146"/>
      <c r="H325" s="146"/>
      <c r="I325" s="146"/>
      <c r="J325" s="146"/>
      <c r="K325" s="147"/>
      <c r="L325" s="146"/>
      <c r="M325" s="146"/>
      <c r="N325" s="147"/>
    </row>
    <row r="326" spans="1:14" ht="15" thickBot="1">
      <c r="A326" s="157"/>
      <c r="B326" s="152"/>
      <c r="C326" s="152"/>
      <c r="D326" s="152"/>
      <c r="E326" s="152"/>
      <c r="F326" s="152"/>
      <c r="G326" s="152"/>
      <c r="H326" s="152"/>
      <c r="I326" s="152"/>
      <c r="J326" s="152"/>
      <c r="K326" s="154"/>
      <c r="L326" s="152"/>
      <c r="M326" s="152"/>
      <c r="N326" s="154"/>
    </row>
    <row r="327" spans="1:14" ht="15" thickBot="1">
      <c r="A327" s="158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</row>
    <row r="328" spans="1:14" ht="14.25">
      <c r="A328" s="159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1"/>
    </row>
    <row r="329" spans="1:14" ht="14.25">
      <c r="A329" s="148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7"/>
    </row>
    <row r="330" spans="1:14" ht="18">
      <c r="A330" s="281" t="s">
        <v>95</v>
      </c>
      <c r="B330" s="282"/>
      <c r="C330" s="282"/>
      <c r="D330" s="282"/>
      <c r="E330" s="282"/>
      <c r="F330" s="282"/>
      <c r="G330" s="282"/>
      <c r="H330" s="282"/>
      <c r="I330" s="282"/>
      <c r="J330" s="282"/>
      <c r="K330" s="282"/>
      <c r="L330" s="282"/>
      <c r="M330" s="282"/>
      <c r="N330" s="283"/>
    </row>
    <row r="331" spans="1:14" ht="18">
      <c r="A331" s="281" t="s">
        <v>72</v>
      </c>
      <c r="B331" s="282"/>
      <c r="C331" s="282"/>
      <c r="D331" s="282"/>
      <c r="E331" s="282"/>
      <c r="F331" s="282"/>
      <c r="G331" s="282"/>
      <c r="H331" s="282"/>
      <c r="I331" s="282"/>
      <c r="J331" s="282"/>
      <c r="K331" s="282"/>
      <c r="L331" s="282"/>
      <c r="M331" s="282"/>
      <c r="N331" s="283"/>
    </row>
    <row r="332" spans="1:14" ht="18">
      <c r="A332" s="281" t="s">
        <v>107</v>
      </c>
      <c r="B332" s="282"/>
      <c r="C332" s="282"/>
      <c r="D332" s="282"/>
      <c r="E332" s="282"/>
      <c r="F332" s="282"/>
      <c r="G332" s="282"/>
      <c r="H332" s="282"/>
      <c r="I332" s="282"/>
      <c r="J332" s="282"/>
      <c r="K332" s="282"/>
      <c r="L332" s="282"/>
      <c r="M332" s="282"/>
      <c r="N332" s="283"/>
    </row>
    <row r="333" spans="1:14" ht="15">
      <c r="A333" s="165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166"/>
    </row>
    <row r="334" spans="1:14" ht="15" thickBot="1">
      <c r="A334" s="157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4"/>
    </row>
    <row r="335" spans="1:14" ht="14.25">
      <c r="A335" s="159"/>
      <c r="B335" s="160"/>
      <c r="C335" s="160"/>
      <c r="D335" s="160"/>
      <c r="E335" s="160"/>
      <c r="F335" s="160"/>
      <c r="G335" s="160"/>
      <c r="H335" s="160"/>
      <c r="I335" s="160"/>
      <c r="J335" s="160"/>
      <c r="K335" s="161"/>
      <c r="L335" s="160"/>
      <c r="M335" s="160"/>
      <c r="N335" s="161"/>
    </row>
    <row r="336" spans="1:16" ht="15">
      <c r="A336" s="40" t="s">
        <v>73</v>
      </c>
      <c r="B336" s="41"/>
      <c r="C336" s="41"/>
      <c r="D336" s="41"/>
      <c r="E336" s="41"/>
      <c r="F336" s="146"/>
      <c r="G336" s="146"/>
      <c r="H336" s="146"/>
      <c r="I336" s="146"/>
      <c r="J336" s="146"/>
      <c r="K336" s="147"/>
      <c r="L336" s="146"/>
      <c r="M336" s="162">
        <v>24515074</v>
      </c>
      <c r="N336" s="147"/>
      <c r="P336" s="257"/>
    </row>
    <row r="337" spans="1:14" ht="15" thickBot="1">
      <c r="A337" s="148"/>
      <c r="B337" s="146"/>
      <c r="C337" s="146"/>
      <c r="D337" s="146"/>
      <c r="E337" s="146"/>
      <c r="F337" s="146"/>
      <c r="G337" s="146"/>
      <c r="H337" s="146"/>
      <c r="I337" s="146"/>
      <c r="J337" s="146"/>
      <c r="K337" s="147"/>
      <c r="L337" s="149"/>
      <c r="M337" s="150"/>
      <c r="N337" s="151"/>
    </row>
    <row r="338" spans="1:14" ht="15" thickTop="1">
      <c r="A338" s="148"/>
      <c r="B338" s="146"/>
      <c r="C338" s="146"/>
      <c r="D338" s="146"/>
      <c r="E338" s="146"/>
      <c r="F338" s="146"/>
      <c r="G338" s="146"/>
      <c r="H338" s="146"/>
      <c r="I338" s="146"/>
      <c r="J338" s="146"/>
      <c r="K338" s="147"/>
      <c r="L338" s="146"/>
      <c r="M338" s="146"/>
      <c r="N338" s="147"/>
    </row>
    <row r="339" spans="1:14" ht="14.25">
      <c r="A339" s="148"/>
      <c r="B339" s="146"/>
      <c r="C339" s="146"/>
      <c r="D339" s="146"/>
      <c r="E339" s="146"/>
      <c r="F339" s="146"/>
      <c r="G339" s="146"/>
      <c r="H339" s="146"/>
      <c r="I339" s="146"/>
      <c r="J339" s="146"/>
      <c r="K339" s="147"/>
      <c r="L339" s="146"/>
      <c r="M339" s="146"/>
      <c r="N339" s="147"/>
    </row>
    <row r="340" spans="1:14" ht="14.25">
      <c r="A340" s="148"/>
      <c r="B340" s="146"/>
      <c r="C340" s="146"/>
      <c r="D340" s="146"/>
      <c r="E340" s="146"/>
      <c r="F340" s="146"/>
      <c r="G340" s="146"/>
      <c r="H340" s="146"/>
      <c r="I340" s="146"/>
      <c r="J340" s="146"/>
      <c r="K340" s="147"/>
      <c r="L340" s="146"/>
      <c r="M340" s="146"/>
      <c r="N340" s="147"/>
    </row>
    <row r="341" spans="1:16" ht="15.75" thickBot="1">
      <c r="A341" s="37" t="s">
        <v>64</v>
      </c>
      <c r="B341" s="146" t="s">
        <v>74</v>
      </c>
      <c r="C341" s="146"/>
      <c r="D341" s="146"/>
      <c r="E341" s="146"/>
      <c r="F341" s="146"/>
      <c r="G341" s="146"/>
      <c r="H341" s="146"/>
      <c r="I341" s="146"/>
      <c r="J341" s="146"/>
      <c r="K341" s="147"/>
      <c r="L341" s="152"/>
      <c r="M341" s="164">
        <v>2296076</v>
      </c>
      <c r="N341" s="154"/>
      <c r="P341" s="257"/>
    </row>
    <row r="342" spans="1:17" ht="14.25">
      <c r="A342" s="148"/>
      <c r="B342" s="146"/>
      <c r="C342" s="146"/>
      <c r="D342" s="146"/>
      <c r="E342" s="146"/>
      <c r="F342" s="146"/>
      <c r="G342" s="146"/>
      <c r="H342" s="146"/>
      <c r="I342" s="146"/>
      <c r="J342" s="146"/>
      <c r="K342" s="147"/>
      <c r="L342" s="146"/>
      <c r="M342" s="146"/>
      <c r="N342" s="147"/>
      <c r="Q342" t="s">
        <v>56</v>
      </c>
    </row>
    <row r="343" spans="1:14" ht="14.25">
      <c r="A343" s="148"/>
      <c r="B343" s="146"/>
      <c r="C343" s="146"/>
      <c r="D343" s="146"/>
      <c r="E343" s="146"/>
      <c r="F343" s="146"/>
      <c r="G343" s="146"/>
      <c r="H343" s="146"/>
      <c r="I343" s="146"/>
      <c r="J343" s="146"/>
      <c r="K343" s="147"/>
      <c r="L343" s="146"/>
      <c r="M343" s="146"/>
      <c r="N343" s="147"/>
    </row>
    <row r="344" spans="1:14" ht="14.25">
      <c r="A344" s="148"/>
      <c r="B344" s="146"/>
      <c r="C344" s="146"/>
      <c r="D344" s="146"/>
      <c r="E344" s="146"/>
      <c r="F344" s="146"/>
      <c r="G344" s="146"/>
      <c r="H344" s="146"/>
      <c r="I344" s="146"/>
      <c r="J344" s="146"/>
      <c r="K344" s="147"/>
      <c r="L344" s="146"/>
      <c r="M344" s="146"/>
      <c r="N344" s="147"/>
    </row>
    <row r="345" spans="1:14" ht="15.75" thickBot="1">
      <c r="A345" s="37" t="s">
        <v>65</v>
      </c>
      <c r="B345" s="146" t="s">
        <v>75</v>
      </c>
      <c r="C345" s="146"/>
      <c r="D345" s="146"/>
      <c r="E345" s="146"/>
      <c r="F345" s="146"/>
      <c r="G345" s="146"/>
      <c r="H345" s="146"/>
      <c r="I345" s="146"/>
      <c r="J345" s="146"/>
      <c r="K345" s="147"/>
      <c r="L345" s="152"/>
      <c r="M345" s="163">
        <v>0</v>
      </c>
      <c r="N345" s="154"/>
    </row>
    <row r="346" spans="1:14" ht="14.25">
      <c r="A346" s="148"/>
      <c r="B346" s="146"/>
      <c r="C346" s="146"/>
      <c r="D346" s="146"/>
      <c r="E346" s="146"/>
      <c r="F346" s="146"/>
      <c r="G346" s="146"/>
      <c r="H346" s="146"/>
      <c r="I346" s="146"/>
      <c r="J346" s="146"/>
      <c r="K346" s="147"/>
      <c r="L346" s="146"/>
      <c r="M346" s="146"/>
      <c r="N346" s="147"/>
    </row>
    <row r="347" spans="1:14" ht="14.25">
      <c r="A347" s="148"/>
      <c r="B347" s="146"/>
      <c r="C347" s="146"/>
      <c r="D347" s="146"/>
      <c r="E347" s="146"/>
      <c r="F347" s="146"/>
      <c r="G347" s="146"/>
      <c r="H347" s="146"/>
      <c r="I347" s="146"/>
      <c r="J347" s="146"/>
      <c r="K347" s="147"/>
      <c r="L347" s="146"/>
      <c r="M347" s="146"/>
      <c r="N347" s="147"/>
    </row>
    <row r="348" spans="1:16" ht="15.75" thickBot="1">
      <c r="A348" s="37" t="s">
        <v>67</v>
      </c>
      <c r="B348" s="146" t="s">
        <v>78</v>
      </c>
      <c r="C348" s="146"/>
      <c r="D348" s="146"/>
      <c r="E348" s="146"/>
      <c r="F348" s="146"/>
      <c r="G348" s="146"/>
      <c r="H348" s="146"/>
      <c r="I348" s="146"/>
      <c r="J348" s="146"/>
      <c r="K348" s="147"/>
      <c r="L348" s="152"/>
      <c r="M348" s="153">
        <v>634051</v>
      </c>
      <c r="N348" s="154"/>
      <c r="P348" s="257"/>
    </row>
    <row r="349" spans="1:17" ht="14.25">
      <c r="A349" s="148"/>
      <c r="B349" s="146"/>
      <c r="C349" s="146"/>
      <c r="D349" s="146"/>
      <c r="E349" s="146"/>
      <c r="F349" s="146"/>
      <c r="G349" s="146"/>
      <c r="H349" s="146"/>
      <c r="I349" s="146"/>
      <c r="J349" s="146"/>
      <c r="K349" s="147"/>
      <c r="L349" s="146"/>
      <c r="M349" s="146"/>
      <c r="N349" s="147"/>
      <c r="Q349" s="97"/>
    </row>
    <row r="350" spans="1:14" ht="14.25">
      <c r="A350" s="148"/>
      <c r="B350" s="146"/>
      <c r="C350" s="146"/>
      <c r="D350" s="146"/>
      <c r="E350" s="146"/>
      <c r="F350" s="146"/>
      <c r="G350" s="146"/>
      <c r="H350" s="146"/>
      <c r="I350" s="146"/>
      <c r="J350" s="146"/>
      <c r="K350" s="147"/>
      <c r="L350" s="146"/>
      <c r="M350" s="146"/>
      <c r="N350" s="147"/>
    </row>
    <row r="351" spans="1:14" ht="14.25">
      <c r="A351" s="148"/>
      <c r="B351" s="146"/>
      <c r="C351" s="146"/>
      <c r="D351" s="146"/>
      <c r="E351" s="146"/>
      <c r="F351" s="146"/>
      <c r="G351" s="146"/>
      <c r="H351" s="146"/>
      <c r="I351" s="146"/>
      <c r="J351" s="146"/>
      <c r="K351" s="147"/>
      <c r="L351" s="146"/>
      <c r="M351" s="146"/>
      <c r="N351" s="147"/>
    </row>
    <row r="352" spans="1:17" ht="15.75" thickBot="1">
      <c r="A352" s="37" t="s">
        <v>65</v>
      </c>
      <c r="B352" s="41" t="s">
        <v>76</v>
      </c>
      <c r="C352" s="41"/>
      <c r="D352" s="41"/>
      <c r="E352" s="41"/>
      <c r="F352" s="41"/>
      <c r="G352" s="146"/>
      <c r="H352" s="146"/>
      <c r="I352" s="146"/>
      <c r="J352" s="146"/>
      <c r="K352" s="147"/>
      <c r="L352" s="149"/>
      <c r="M352" s="156">
        <f>+M336+M341-M348</f>
        <v>26177099</v>
      </c>
      <c r="N352" s="151"/>
      <c r="Q352" s="97"/>
    </row>
    <row r="353" spans="1:14" ht="15" thickTop="1">
      <c r="A353" s="148"/>
      <c r="B353" s="146"/>
      <c r="C353" s="146"/>
      <c r="D353" s="146"/>
      <c r="E353" s="146"/>
      <c r="F353" s="146"/>
      <c r="G353" s="146"/>
      <c r="H353" s="146"/>
      <c r="I353" s="146"/>
      <c r="J353" s="146"/>
      <c r="K353" s="147"/>
      <c r="L353" s="146"/>
      <c r="M353" s="146"/>
      <c r="N353" s="147"/>
    </row>
    <row r="354" spans="1:14" ht="14.25">
      <c r="A354" s="148"/>
      <c r="B354" s="146"/>
      <c r="C354" s="146"/>
      <c r="D354" s="146"/>
      <c r="E354" s="146"/>
      <c r="F354" s="146"/>
      <c r="G354" s="146"/>
      <c r="H354" s="146"/>
      <c r="I354" s="146"/>
      <c r="J354" s="146"/>
      <c r="K354" s="147"/>
      <c r="L354" s="146"/>
      <c r="M354" s="146"/>
      <c r="N354" s="147"/>
    </row>
    <row r="355" spans="1:14" ht="14.25">
      <c r="A355" s="148"/>
      <c r="B355" s="146"/>
      <c r="C355" s="146"/>
      <c r="D355" s="146"/>
      <c r="E355" s="146"/>
      <c r="F355" s="146"/>
      <c r="G355" s="146"/>
      <c r="H355" s="146"/>
      <c r="I355" s="146"/>
      <c r="J355" s="146"/>
      <c r="K355" s="147"/>
      <c r="L355" s="146"/>
      <c r="M355" s="146"/>
      <c r="N355" s="147"/>
    </row>
    <row r="356" spans="1:14" ht="14.25">
      <c r="A356" s="148"/>
      <c r="B356" s="146"/>
      <c r="C356" s="146"/>
      <c r="D356" s="146"/>
      <c r="E356" s="146"/>
      <c r="F356" s="146"/>
      <c r="G356" s="146"/>
      <c r="H356" s="146"/>
      <c r="I356" s="146"/>
      <c r="J356" s="146"/>
      <c r="K356" s="147"/>
      <c r="L356" s="146"/>
      <c r="M356" s="146"/>
      <c r="N356" s="147"/>
    </row>
    <row r="357" spans="1:16" ht="15" thickBot="1">
      <c r="A357" s="148"/>
      <c r="B357" s="146" t="s">
        <v>77</v>
      </c>
      <c r="C357" s="146"/>
      <c r="D357" s="146"/>
      <c r="E357" s="146"/>
      <c r="F357" s="146"/>
      <c r="G357" s="146"/>
      <c r="H357" s="146"/>
      <c r="I357" s="146"/>
      <c r="J357" s="146"/>
      <c r="K357" s="147"/>
      <c r="L357" s="152"/>
      <c r="M357" s="153">
        <f>+M336</f>
        <v>24515074</v>
      </c>
      <c r="N357" s="154"/>
      <c r="P357" s="100"/>
    </row>
    <row r="358" spans="1:14" ht="14.25">
      <c r="A358" s="148"/>
      <c r="B358" s="146"/>
      <c r="C358" s="146"/>
      <c r="D358" s="146"/>
      <c r="E358" s="146"/>
      <c r="F358" s="146"/>
      <c r="G358" s="146"/>
      <c r="H358" s="146"/>
      <c r="I358" s="146"/>
      <c r="J358" s="146"/>
      <c r="K358" s="147"/>
      <c r="L358" s="146"/>
      <c r="M358" s="146"/>
      <c r="N358" s="147"/>
    </row>
    <row r="359" spans="1:14" ht="14.25">
      <c r="A359" s="148"/>
      <c r="B359" s="146"/>
      <c r="C359" s="146"/>
      <c r="D359" s="146"/>
      <c r="E359" s="146"/>
      <c r="F359" s="146"/>
      <c r="G359" s="146"/>
      <c r="H359" s="146"/>
      <c r="I359" s="146"/>
      <c r="J359" s="146"/>
      <c r="K359" s="147"/>
      <c r="L359" s="146"/>
      <c r="M359" s="146"/>
      <c r="N359" s="147"/>
    </row>
    <row r="360" spans="1:14" ht="14.25">
      <c r="A360" s="148"/>
      <c r="B360" s="146"/>
      <c r="C360" s="146"/>
      <c r="D360" s="146"/>
      <c r="E360" s="146"/>
      <c r="F360" s="146"/>
      <c r="G360" s="146"/>
      <c r="H360" s="146"/>
      <c r="I360" s="146"/>
      <c r="J360" s="146"/>
      <c r="K360" s="147"/>
      <c r="L360" s="146"/>
      <c r="M360" s="146"/>
      <c r="N360" s="147"/>
    </row>
    <row r="361" spans="1:14" ht="14.25">
      <c r="A361" s="148"/>
      <c r="B361" s="146"/>
      <c r="C361" s="146"/>
      <c r="D361" s="146"/>
      <c r="E361" s="146"/>
      <c r="F361" s="146"/>
      <c r="G361" s="146"/>
      <c r="H361" s="146"/>
      <c r="I361" s="146"/>
      <c r="J361" s="146"/>
      <c r="K361" s="147"/>
      <c r="L361" s="146"/>
      <c r="M361" s="146"/>
      <c r="N361" s="147"/>
    </row>
    <row r="362" spans="1:14" ht="15.75" thickBot="1">
      <c r="A362" s="37" t="s">
        <v>67</v>
      </c>
      <c r="B362" s="146" t="s">
        <v>76</v>
      </c>
      <c r="C362" s="146"/>
      <c r="D362" s="146"/>
      <c r="E362" s="146"/>
      <c r="F362" s="146"/>
      <c r="G362" s="146"/>
      <c r="H362" s="146"/>
      <c r="I362" s="146"/>
      <c r="J362" s="146"/>
      <c r="K362" s="147"/>
      <c r="L362" s="152"/>
      <c r="M362" s="153">
        <f>+M352</f>
        <v>26177099</v>
      </c>
      <c r="N362" s="154"/>
    </row>
    <row r="363" spans="1:14" ht="14.25">
      <c r="A363" s="148"/>
      <c r="B363" s="146"/>
      <c r="C363" s="146"/>
      <c r="D363" s="146"/>
      <c r="E363" s="146"/>
      <c r="F363" s="146"/>
      <c r="G363" s="146"/>
      <c r="H363" s="146"/>
      <c r="I363" s="146"/>
      <c r="J363" s="146"/>
      <c r="K363" s="147"/>
      <c r="L363" s="146"/>
      <c r="M363" s="146"/>
      <c r="N363" s="147"/>
    </row>
    <row r="364" spans="1:14" ht="14.25">
      <c r="A364" s="148"/>
      <c r="B364" s="146"/>
      <c r="C364" s="146"/>
      <c r="D364" s="146"/>
      <c r="E364" s="146"/>
      <c r="F364" s="146"/>
      <c r="G364" s="146"/>
      <c r="H364" s="146"/>
      <c r="I364" s="146"/>
      <c r="J364" s="146"/>
      <c r="K364" s="147"/>
      <c r="L364" s="146"/>
      <c r="M364" s="146"/>
      <c r="N364" s="147"/>
    </row>
    <row r="365" spans="1:14" ht="14.25">
      <c r="A365" s="148"/>
      <c r="B365" s="146"/>
      <c r="C365" s="146"/>
      <c r="D365" s="146"/>
      <c r="E365" s="146"/>
      <c r="F365" s="146"/>
      <c r="G365" s="146"/>
      <c r="H365" s="146"/>
      <c r="I365" s="146"/>
      <c r="J365" s="146"/>
      <c r="K365" s="147"/>
      <c r="L365" s="146"/>
      <c r="M365" s="146"/>
      <c r="N365" s="147"/>
    </row>
    <row r="366" spans="1:14" ht="14.25">
      <c r="A366" s="148"/>
      <c r="B366" s="146"/>
      <c r="C366" s="146"/>
      <c r="D366" s="146"/>
      <c r="E366" s="146"/>
      <c r="F366" s="146"/>
      <c r="G366" s="146"/>
      <c r="H366" s="146"/>
      <c r="I366" s="146"/>
      <c r="J366" s="146"/>
      <c r="K366" s="147"/>
      <c r="L366" s="146"/>
      <c r="M366" s="146"/>
      <c r="N366" s="147"/>
    </row>
    <row r="367" spans="1:14" ht="14.25">
      <c r="A367" s="148"/>
      <c r="B367" s="146"/>
      <c r="C367" s="146"/>
      <c r="D367" s="146"/>
      <c r="E367" s="146"/>
      <c r="F367" s="146"/>
      <c r="G367" s="146"/>
      <c r="H367" s="146"/>
      <c r="I367" s="146"/>
      <c r="J367" s="146"/>
      <c r="K367" s="147"/>
      <c r="L367" s="146"/>
      <c r="M367" s="146"/>
      <c r="N367" s="147"/>
    </row>
    <row r="368" spans="1:16" ht="15.75" thickBot="1">
      <c r="A368" s="37" t="s">
        <v>65</v>
      </c>
      <c r="B368" s="41" t="s">
        <v>103</v>
      </c>
      <c r="C368" s="41"/>
      <c r="D368" s="41"/>
      <c r="E368" s="41"/>
      <c r="F368" s="41"/>
      <c r="G368" s="146"/>
      <c r="H368" s="146"/>
      <c r="I368" s="146"/>
      <c r="J368" s="146"/>
      <c r="K368" s="147"/>
      <c r="L368" s="149"/>
      <c r="M368" s="156">
        <f>+M357-M362</f>
        <v>-1662025</v>
      </c>
      <c r="N368" s="151"/>
      <c r="P368" s="257"/>
    </row>
    <row r="369" spans="1:14" ht="15" thickTop="1">
      <c r="A369" s="148"/>
      <c r="B369" s="146"/>
      <c r="C369" s="146"/>
      <c r="D369" s="146"/>
      <c r="E369" s="146"/>
      <c r="F369" s="146"/>
      <c r="G369" s="146"/>
      <c r="H369" s="146"/>
      <c r="I369" s="146"/>
      <c r="J369" s="146"/>
      <c r="K369" s="147"/>
      <c r="L369" s="146"/>
      <c r="M369" s="146"/>
      <c r="N369" s="147"/>
    </row>
    <row r="370" spans="1:14" ht="14.25">
      <c r="A370" s="148"/>
      <c r="B370" s="146"/>
      <c r="C370" s="146"/>
      <c r="D370" s="146"/>
      <c r="E370" s="146"/>
      <c r="F370" s="146"/>
      <c r="G370" s="146"/>
      <c r="H370" s="146"/>
      <c r="I370" s="146"/>
      <c r="J370" s="146"/>
      <c r="K370" s="147"/>
      <c r="L370" s="146"/>
      <c r="M370" s="146"/>
      <c r="N370" s="147"/>
    </row>
    <row r="371" spans="1:14" ht="14.25">
      <c r="A371" s="148"/>
      <c r="B371" s="146"/>
      <c r="C371" s="146"/>
      <c r="D371" s="146"/>
      <c r="E371" s="146"/>
      <c r="F371" s="146"/>
      <c r="G371" s="146"/>
      <c r="H371" s="146"/>
      <c r="I371" s="146"/>
      <c r="J371" s="146"/>
      <c r="K371" s="147"/>
      <c r="L371" s="146"/>
      <c r="M371" s="146"/>
      <c r="N371" s="147"/>
    </row>
    <row r="372" spans="1:14" ht="14.25">
      <c r="A372" s="148"/>
      <c r="B372" s="146"/>
      <c r="C372" s="146"/>
      <c r="D372" s="146"/>
      <c r="E372" s="146"/>
      <c r="F372" s="146"/>
      <c r="G372" s="146"/>
      <c r="H372" s="146"/>
      <c r="I372" s="146"/>
      <c r="J372" s="146"/>
      <c r="K372" s="147"/>
      <c r="L372" s="146"/>
      <c r="M372" s="146"/>
      <c r="N372" s="147"/>
    </row>
    <row r="373" spans="1:14" ht="14.25">
      <c r="A373" s="148"/>
      <c r="B373" s="146"/>
      <c r="C373" s="146"/>
      <c r="D373" s="146"/>
      <c r="E373" s="146"/>
      <c r="F373" s="146"/>
      <c r="G373" s="146"/>
      <c r="H373" s="146"/>
      <c r="I373" s="146"/>
      <c r="J373" s="146"/>
      <c r="K373" s="147"/>
      <c r="L373" s="146"/>
      <c r="M373" s="146"/>
      <c r="N373" s="147"/>
    </row>
    <row r="374" spans="1:14" ht="14.25">
      <c r="A374" s="148"/>
      <c r="B374" s="146"/>
      <c r="C374" s="146"/>
      <c r="D374" s="146"/>
      <c r="E374" s="146"/>
      <c r="F374" s="146"/>
      <c r="G374" s="146"/>
      <c r="H374" s="146"/>
      <c r="I374" s="146"/>
      <c r="J374" s="146"/>
      <c r="K374" s="147"/>
      <c r="L374" s="146"/>
      <c r="M374" s="146"/>
      <c r="N374" s="147"/>
    </row>
    <row r="375" spans="1:14" ht="14.25">
      <c r="A375" s="148"/>
      <c r="B375" s="146"/>
      <c r="C375" s="146"/>
      <c r="D375" s="146"/>
      <c r="E375" s="146"/>
      <c r="F375" s="146"/>
      <c r="G375" s="146"/>
      <c r="H375" s="146"/>
      <c r="I375" s="146"/>
      <c r="J375" s="146"/>
      <c r="K375" s="147"/>
      <c r="L375" s="146"/>
      <c r="M375" s="146"/>
      <c r="N375" s="147"/>
    </row>
    <row r="376" spans="1:14" ht="14.25">
      <c r="A376" s="148"/>
      <c r="B376" s="146"/>
      <c r="C376" s="146"/>
      <c r="D376" s="146"/>
      <c r="E376" s="146"/>
      <c r="F376" s="146"/>
      <c r="G376" s="146"/>
      <c r="H376" s="146"/>
      <c r="I376" s="146"/>
      <c r="J376" s="146"/>
      <c r="K376" s="147"/>
      <c r="L376" s="146"/>
      <c r="M376" s="146"/>
      <c r="N376" s="147"/>
    </row>
    <row r="377" spans="1:14" ht="14.25">
      <c r="A377" s="148"/>
      <c r="B377" s="146"/>
      <c r="C377" s="146"/>
      <c r="D377" s="146"/>
      <c r="E377" s="146"/>
      <c r="F377" s="146"/>
      <c r="G377" s="146"/>
      <c r="H377" s="146"/>
      <c r="I377" s="146"/>
      <c r="J377" s="146"/>
      <c r="K377" s="147"/>
      <c r="L377" s="146"/>
      <c r="M377" s="146"/>
      <c r="N377" s="147"/>
    </row>
    <row r="378" spans="1:14" ht="14.25">
      <c r="A378" s="148"/>
      <c r="B378" s="146"/>
      <c r="C378" s="146"/>
      <c r="D378" s="146"/>
      <c r="E378" s="146"/>
      <c r="F378" s="146"/>
      <c r="G378" s="146"/>
      <c r="H378" s="146"/>
      <c r="I378" s="146"/>
      <c r="J378" s="146"/>
      <c r="K378" s="147" t="s">
        <v>56</v>
      </c>
      <c r="L378" s="146"/>
      <c r="M378" s="146"/>
      <c r="N378" s="147"/>
    </row>
    <row r="379" spans="1:14" ht="14.25">
      <c r="A379" s="148"/>
      <c r="B379" s="146"/>
      <c r="C379" s="146"/>
      <c r="D379" s="146"/>
      <c r="E379" s="146"/>
      <c r="F379" s="146"/>
      <c r="G379" s="146"/>
      <c r="H379" s="146"/>
      <c r="I379" s="146"/>
      <c r="J379" s="146"/>
      <c r="K379" s="147"/>
      <c r="L379" s="146"/>
      <c r="M379" s="146"/>
      <c r="N379" s="147"/>
    </row>
    <row r="380" spans="1:14" ht="14.25">
      <c r="A380" s="148"/>
      <c r="B380" s="146"/>
      <c r="C380" s="146"/>
      <c r="D380" s="146"/>
      <c r="E380" s="146"/>
      <c r="F380" s="146"/>
      <c r="G380" s="146"/>
      <c r="H380" s="146"/>
      <c r="I380" s="146"/>
      <c r="J380" s="146"/>
      <c r="K380" s="147"/>
      <c r="L380" s="146"/>
      <c r="M380" s="146"/>
      <c r="N380" s="147"/>
    </row>
    <row r="381" spans="1:14" ht="15" thickBot="1">
      <c r="A381" s="157"/>
      <c r="B381" s="152"/>
      <c r="C381" s="152"/>
      <c r="D381" s="152"/>
      <c r="E381" s="152"/>
      <c r="F381" s="152"/>
      <c r="G381" s="152"/>
      <c r="H381" s="152"/>
      <c r="I381" s="152"/>
      <c r="J381" s="152"/>
      <c r="K381" s="154"/>
      <c r="L381" s="152"/>
      <c r="M381" s="152"/>
      <c r="N381" s="154"/>
    </row>
    <row r="382" spans="1:14" ht="14.25">
      <c r="A382" s="158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</row>
    <row r="383" spans="1:14" ht="13.5" thickBot="1">
      <c r="A383" s="8"/>
      <c r="B383" s="8"/>
      <c r="C383" s="8"/>
      <c r="D383" s="8"/>
      <c r="E383" s="8"/>
      <c r="F383" s="8"/>
      <c r="K383" s="8"/>
      <c r="L383" s="8"/>
      <c r="M383" s="8"/>
      <c r="N383" s="8"/>
    </row>
    <row r="396" ht="12.75">
      <c r="R396" t="s">
        <v>56</v>
      </c>
    </row>
    <row r="411" ht="12.75">
      <c r="R411" t="s">
        <v>56</v>
      </c>
    </row>
    <row r="434" ht="12.75">
      <c r="P434" s="97"/>
    </row>
    <row r="486" ht="12.75">
      <c r="Q486" t="s">
        <v>56</v>
      </c>
    </row>
    <row r="505" ht="12.75">
      <c r="R505" t="s">
        <v>56</v>
      </c>
    </row>
    <row r="557" ht="12.75">
      <c r="Q557" t="s">
        <v>56</v>
      </c>
    </row>
    <row r="561" ht="12.75">
      <c r="Q561" t="s">
        <v>56</v>
      </c>
    </row>
    <row r="566" spans="16:19" ht="12.75">
      <c r="P566" t="s">
        <v>82</v>
      </c>
      <c r="R566" s="97">
        <v>1400000</v>
      </c>
      <c r="S566" t="s">
        <v>56</v>
      </c>
    </row>
    <row r="569" spans="16:17" ht="12.75">
      <c r="P569" s="98"/>
      <c r="Q569" t="s">
        <v>81</v>
      </c>
    </row>
    <row r="570" ht="12.75">
      <c r="Q570" t="s">
        <v>80</v>
      </c>
    </row>
    <row r="571" spans="16:17" ht="12.75">
      <c r="P571" s="97">
        <v>626932.31</v>
      </c>
      <c r="Q571" t="s">
        <v>79</v>
      </c>
    </row>
    <row r="719" ht="12.75">
      <c r="Q719" t="s">
        <v>56</v>
      </c>
    </row>
    <row r="741" ht="12.75">
      <c r="R741" t="s">
        <v>56</v>
      </c>
    </row>
    <row r="764" ht="12.75">
      <c r="R764" t="s">
        <v>56</v>
      </c>
    </row>
    <row r="791" ht="12.75">
      <c r="P791" t="s">
        <v>56</v>
      </c>
    </row>
    <row r="808" ht="12.75">
      <c r="Q808" t="s">
        <v>56</v>
      </c>
    </row>
    <row r="815" ht="12.75">
      <c r="Q815" t="s">
        <v>56</v>
      </c>
    </row>
    <row r="893" ht="12.75">
      <c r="Q893" t="s">
        <v>56</v>
      </c>
    </row>
    <row r="895" ht="12.75">
      <c r="R895" t="s">
        <v>56</v>
      </c>
    </row>
    <row r="902" spans="16:17" ht="12.75">
      <c r="P902" s="97">
        <v>9844784.56</v>
      </c>
      <c r="Q902" t="s">
        <v>81</v>
      </c>
    </row>
    <row r="903" spans="16:17" ht="12.75">
      <c r="P903" s="97">
        <v>667532.31</v>
      </c>
      <c r="Q903" t="s">
        <v>79</v>
      </c>
    </row>
    <row r="933" ht="12.75">
      <c r="Q933" t="s">
        <v>56</v>
      </c>
    </row>
    <row r="945" ht="12.75">
      <c r="P945" t="s">
        <v>56</v>
      </c>
    </row>
    <row r="996" ht="12.75">
      <c r="P996" t="s">
        <v>56</v>
      </c>
    </row>
  </sheetData>
  <sheetProtection/>
  <mergeCells count="33">
    <mergeCell ref="A330:N330"/>
    <mergeCell ref="A331:N331"/>
    <mergeCell ref="A332:N332"/>
    <mergeCell ref="A275:N275"/>
    <mergeCell ref="A276:N276"/>
    <mergeCell ref="A277:N277"/>
    <mergeCell ref="G258:K258"/>
    <mergeCell ref="M178:N178"/>
    <mergeCell ref="A184:K184"/>
    <mergeCell ref="L184:N184"/>
    <mergeCell ref="A185:H185"/>
    <mergeCell ref="I185:K185"/>
    <mergeCell ref="G162:K162"/>
    <mergeCell ref="A172:N172"/>
    <mergeCell ref="A174:N174"/>
    <mergeCell ref="M175:N175"/>
    <mergeCell ref="A89:K89"/>
    <mergeCell ref="L89:N89"/>
    <mergeCell ref="A90:H90"/>
    <mergeCell ref="I90:K90"/>
    <mergeCell ref="M83:N83"/>
    <mergeCell ref="G66:K66"/>
    <mergeCell ref="L13:N13"/>
    <mergeCell ref="A14:H14"/>
    <mergeCell ref="I14:K14"/>
    <mergeCell ref="A77:N77"/>
    <mergeCell ref="A79:N79"/>
    <mergeCell ref="A3:N3"/>
    <mergeCell ref="A1:N1"/>
    <mergeCell ref="M4:N4"/>
    <mergeCell ref="A13:K13"/>
    <mergeCell ref="M7:N7"/>
    <mergeCell ref="M80:N80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4">
      <selection activeCell="A3" sqref="A3"/>
    </sheetView>
  </sheetViews>
  <sheetFormatPr defaultColWidth="11.421875" defaultRowHeight="12.75"/>
  <cols>
    <col min="1" max="1" width="11.421875" style="0" customWidth="1"/>
    <col min="2" max="2" width="57.421875" style="0" customWidth="1"/>
    <col min="3" max="7" width="11.421875" style="0" customWidth="1"/>
    <col min="8" max="8" width="12.8515625" style="0" customWidth="1"/>
    <col min="9" max="9" width="12.140625" style="0" customWidth="1"/>
    <col min="10" max="11" width="11.421875" style="0" customWidth="1"/>
    <col min="12" max="12" width="13.140625" style="0" customWidth="1"/>
    <col min="13" max="13" width="16.140625" style="0" customWidth="1"/>
  </cols>
  <sheetData>
    <row r="1" spans="1:13" ht="15.75">
      <c r="A1" s="72"/>
      <c r="B1" s="73"/>
      <c r="C1" s="73"/>
      <c r="D1" s="350" t="s">
        <v>24</v>
      </c>
      <c r="E1" s="350"/>
      <c r="F1" s="350"/>
      <c r="G1" s="73"/>
      <c r="H1" s="73"/>
      <c r="I1" s="73"/>
      <c r="J1" s="73"/>
      <c r="K1" s="73"/>
      <c r="L1" s="73"/>
      <c r="M1" s="78" t="s">
        <v>44</v>
      </c>
    </row>
    <row r="2" spans="1:13" ht="15.75">
      <c r="A2" s="351" t="s">
        <v>55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3"/>
    </row>
    <row r="3" spans="1:13" ht="12.75">
      <c r="A3" s="7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5" t="s">
        <v>32</v>
      </c>
    </row>
    <row r="4" spans="1:13" ht="12.7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5" t="s">
        <v>33</v>
      </c>
    </row>
    <row r="5" spans="1:13" ht="12.75">
      <c r="A5" s="6"/>
      <c r="B5" s="25"/>
      <c r="C5" s="1"/>
      <c r="D5" s="1"/>
      <c r="E5" s="1"/>
      <c r="F5" s="5"/>
      <c r="G5" s="1"/>
      <c r="H5" s="1"/>
      <c r="I5" s="1"/>
      <c r="J5" s="1"/>
      <c r="K5" s="1"/>
      <c r="L5" s="1"/>
      <c r="M5" s="2"/>
    </row>
    <row r="6" spans="1:13" ht="12.75">
      <c r="A6" s="7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3" ht="15">
      <c r="A7" s="6"/>
      <c r="B7" s="87"/>
      <c r="C7" s="1"/>
      <c r="D7" s="1"/>
      <c r="E7" s="1"/>
      <c r="F7" s="1"/>
      <c r="G7" s="1"/>
      <c r="H7" s="1"/>
      <c r="I7" s="1"/>
      <c r="J7" s="1"/>
      <c r="K7" s="1"/>
      <c r="L7" s="1"/>
      <c r="M7" s="2"/>
    </row>
    <row r="8" spans="1:13" ht="12.75">
      <c r="A8" s="6"/>
      <c r="B8" s="1"/>
      <c r="C8" s="1"/>
      <c r="D8" s="1"/>
      <c r="E8" s="1"/>
      <c r="F8" s="1"/>
      <c r="G8" s="5"/>
      <c r="H8" s="5"/>
      <c r="I8" s="5"/>
      <c r="J8" s="1"/>
      <c r="K8" s="1"/>
      <c r="L8" s="1"/>
      <c r="M8" s="2"/>
    </row>
    <row r="9" spans="1:13" ht="12.75">
      <c r="A9" s="6"/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ht="12.75">
      <c r="A10" s="7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</row>
    <row r="11" spans="1:13" ht="12.75">
      <c r="A11" s="6"/>
      <c r="B11" s="25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1:13" ht="12.75">
      <c r="A12" s="7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ht="12.75">
      <c r="A13" s="6"/>
      <c r="B13" s="25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ht="12.7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</row>
    <row r="15" spans="1:13" ht="12.75">
      <c r="A15" s="6"/>
      <c r="B15" s="25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ht="12.75">
      <c r="A16" s="6"/>
      <c r="B16" s="25"/>
      <c r="C16" s="1"/>
      <c r="D16" s="1"/>
      <c r="E16" s="1"/>
      <c r="F16" s="1"/>
      <c r="G16" s="5"/>
      <c r="H16" s="5"/>
      <c r="I16" s="5"/>
      <c r="J16" s="1"/>
      <c r="K16" s="1"/>
      <c r="L16" s="1"/>
      <c r="M16" s="2"/>
    </row>
    <row r="17" spans="1:13" ht="12.75">
      <c r="A17" s="6"/>
      <c r="B17" s="25"/>
      <c r="C17" s="1"/>
      <c r="D17" s="1"/>
      <c r="E17" s="1"/>
      <c r="F17" s="1"/>
      <c r="G17" s="5"/>
      <c r="H17" s="5"/>
      <c r="I17" s="5"/>
      <c r="J17" s="1"/>
      <c r="K17" s="1"/>
      <c r="L17" s="1"/>
      <c r="M17" s="2"/>
    </row>
    <row r="18" spans="1:13" ht="12.75">
      <c r="A18" s="6"/>
      <c r="B18" s="25"/>
      <c r="C18" s="1"/>
      <c r="D18" s="1"/>
      <c r="E18" s="1"/>
      <c r="F18" s="1"/>
      <c r="G18" s="5"/>
      <c r="H18" s="5"/>
      <c r="I18" s="5"/>
      <c r="J18" s="1"/>
      <c r="K18" s="1"/>
      <c r="L18" s="1"/>
      <c r="M18" s="2"/>
    </row>
    <row r="19" spans="1:13" ht="12.75">
      <c r="A19" s="6"/>
      <c r="B19" s="25"/>
      <c r="C19" s="1"/>
      <c r="D19" s="1"/>
      <c r="E19" s="1"/>
      <c r="F19" s="1"/>
      <c r="G19" s="5"/>
      <c r="H19" s="5"/>
      <c r="I19" s="5"/>
      <c r="J19" s="1"/>
      <c r="K19" s="1"/>
      <c r="L19" s="1"/>
      <c r="M19" s="2"/>
    </row>
    <row r="20" spans="1:13" ht="12.75">
      <c r="A20" s="6"/>
      <c r="B20" s="25"/>
      <c r="C20" s="1"/>
      <c r="D20" s="1"/>
      <c r="E20" s="1"/>
      <c r="F20" s="1"/>
      <c r="G20" s="5"/>
      <c r="H20" s="5"/>
      <c r="I20" s="5"/>
      <c r="J20" s="1"/>
      <c r="K20" s="1"/>
      <c r="L20" s="1"/>
      <c r="M20" s="2"/>
    </row>
    <row r="21" spans="1:13" ht="12.75">
      <c r="A21" s="13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3"/>
    </row>
    <row r="22" ht="12.75">
      <c r="A22" s="79"/>
    </row>
    <row r="23" spans="1:13" ht="12.75">
      <c r="A23" s="332" t="s">
        <v>34</v>
      </c>
      <c r="B23" s="332" t="s">
        <v>35</v>
      </c>
      <c r="C23" s="332" t="s">
        <v>36</v>
      </c>
      <c r="D23" s="332"/>
      <c r="E23" s="341" t="s">
        <v>47</v>
      </c>
      <c r="F23" s="342"/>
      <c r="G23" s="341" t="s">
        <v>37</v>
      </c>
      <c r="H23" s="347"/>
      <c r="I23" s="347"/>
      <c r="J23" s="347"/>
      <c r="K23" s="347"/>
      <c r="L23" s="347"/>
      <c r="M23" s="348"/>
    </row>
    <row r="24" spans="1:13" ht="12.75">
      <c r="A24" s="354"/>
      <c r="B24" s="354"/>
      <c r="C24" s="334"/>
      <c r="D24" s="334"/>
      <c r="E24" s="343"/>
      <c r="F24" s="344"/>
      <c r="G24" s="343"/>
      <c r="H24" s="344"/>
      <c r="I24" s="344"/>
      <c r="J24" s="344"/>
      <c r="K24" s="344"/>
      <c r="L24" s="344"/>
      <c r="M24" s="349"/>
    </row>
    <row r="25" spans="1:13" ht="15.75">
      <c r="A25" s="354"/>
      <c r="B25" s="354"/>
      <c r="C25" s="355" t="s">
        <v>22</v>
      </c>
      <c r="D25" s="355"/>
      <c r="E25" s="345" t="s">
        <v>27</v>
      </c>
      <c r="F25" s="346"/>
      <c r="G25" s="331" t="s">
        <v>38</v>
      </c>
      <c r="H25" s="331"/>
      <c r="I25" s="331"/>
      <c r="J25" s="331"/>
      <c r="K25" s="331"/>
      <c r="L25" s="331"/>
      <c r="M25" s="331"/>
    </row>
    <row r="26" spans="1:13" ht="12.75" customHeight="1">
      <c r="A26" s="354"/>
      <c r="B26" s="354"/>
      <c r="C26" s="332" t="s">
        <v>39</v>
      </c>
      <c r="D26" s="332" t="s">
        <v>40</v>
      </c>
      <c r="E26" s="332" t="s">
        <v>49</v>
      </c>
      <c r="F26" s="332" t="s">
        <v>51</v>
      </c>
      <c r="G26" s="332" t="s">
        <v>54</v>
      </c>
      <c r="H26" s="332" t="s">
        <v>52</v>
      </c>
      <c r="I26" s="332" t="s">
        <v>45</v>
      </c>
      <c r="J26" s="335" t="s">
        <v>46</v>
      </c>
      <c r="K26" s="335"/>
      <c r="L26" s="338" t="s">
        <v>50</v>
      </c>
      <c r="M26" s="332" t="s">
        <v>53</v>
      </c>
    </row>
    <row r="27" spans="1:13" ht="31.5">
      <c r="A27" s="354"/>
      <c r="B27" s="354"/>
      <c r="C27" s="356"/>
      <c r="D27" s="333"/>
      <c r="E27" s="333"/>
      <c r="F27" s="333"/>
      <c r="G27" s="333"/>
      <c r="H27" s="333"/>
      <c r="I27" s="333"/>
      <c r="J27" s="81" t="s">
        <v>18</v>
      </c>
      <c r="K27" s="82" t="s">
        <v>41</v>
      </c>
      <c r="L27" s="339"/>
      <c r="M27" s="336"/>
    </row>
    <row r="28" spans="1:13" ht="15.75" customHeight="1">
      <c r="A28" s="80" t="s">
        <v>23</v>
      </c>
      <c r="B28" s="80" t="s">
        <v>21</v>
      </c>
      <c r="C28" s="357"/>
      <c r="D28" s="334"/>
      <c r="E28" s="334"/>
      <c r="F28" s="334"/>
      <c r="G28" s="334"/>
      <c r="H28" s="334"/>
      <c r="I28" s="334"/>
      <c r="J28" s="83"/>
      <c r="K28" s="84"/>
      <c r="L28" s="340"/>
      <c r="M28" s="337"/>
    </row>
    <row r="29" spans="1:13" ht="12.75">
      <c r="A29" s="47"/>
      <c r="B29" s="48"/>
      <c r="C29" s="49"/>
      <c r="D29" s="50"/>
      <c r="E29" s="50"/>
      <c r="F29" s="51"/>
      <c r="G29" s="51"/>
      <c r="H29" s="52"/>
      <c r="I29" s="52"/>
      <c r="J29" s="52"/>
      <c r="K29" s="52"/>
      <c r="L29" s="50"/>
      <c r="M29" s="53"/>
    </row>
    <row r="30" spans="1:13" ht="12.75">
      <c r="A30" s="19"/>
      <c r="B30" s="54"/>
      <c r="C30" s="55"/>
      <c r="D30" s="56"/>
      <c r="E30" s="56"/>
      <c r="F30" s="57"/>
      <c r="G30" s="57"/>
      <c r="H30" s="59"/>
      <c r="I30" s="59"/>
      <c r="J30" s="59"/>
      <c r="K30" s="59"/>
      <c r="L30" s="56"/>
      <c r="M30" s="60"/>
    </row>
    <row r="31" spans="1:13" ht="12.75">
      <c r="A31" s="19"/>
      <c r="B31" s="54"/>
      <c r="C31" s="55"/>
      <c r="D31" s="56"/>
      <c r="E31" s="56"/>
      <c r="F31" s="57"/>
      <c r="G31" s="57"/>
      <c r="H31" s="59"/>
      <c r="I31" s="59"/>
      <c r="J31" s="59"/>
      <c r="K31" s="59"/>
      <c r="L31" s="56"/>
      <c r="M31" s="60"/>
    </row>
    <row r="32" spans="1:13" ht="12.75">
      <c r="A32" s="19"/>
      <c r="B32" s="54"/>
      <c r="C32" s="55"/>
      <c r="D32" s="56"/>
      <c r="E32" s="56"/>
      <c r="F32" s="57"/>
      <c r="G32" s="57"/>
      <c r="H32" s="59"/>
      <c r="I32" s="59"/>
      <c r="J32" s="59"/>
      <c r="K32" s="59"/>
      <c r="L32" s="56"/>
      <c r="M32" s="60"/>
    </row>
    <row r="33" spans="1:13" ht="12.75">
      <c r="A33" s="19"/>
      <c r="B33" s="54"/>
      <c r="C33" s="55"/>
      <c r="D33" s="56"/>
      <c r="E33" s="56"/>
      <c r="F33" s="57"/>
      <c r="G33" s="57"/>
      <c r="H33" s="59"/>
      <c r="I33" s="59"/>
      <c r="J33" s="59"/>
      <c r="K33" s="59"/>
      <c r="L33" s="56"/>
      <c r="M33" s="60"/>
    </row>
    <row r="34" spans="1:13" ht="12.75">
      <c r="A34" s="19"/>
      <c r="B34" s="54"/>
      <c r="C34" s="55"/>
      <c r="D34" s="56"/>
      <c r="E34" s="56"/>
      <c r="F34" s="57"/>
      <c r="G34" s="57"/>
      <c r="H34" s="59"/>
      <c r="I34" s="59"/>
      <c r="J34" s="59"/>
      <c r="K34" s="59"/>
      <c r="L34" s="56"/>
      <c r="M34" s="60"/>
    </row>
    <row r="35" spans="1:13" ht="12.75">
      <c r="A35" s="19"/>
      <c r="B35" s="54"/>
      <c r="C35" s="55"/>
      <c r="D35" s="56"/>
      <c r="E35" s="56"/>
      <c r="F35" s="57"/>
      <c r="G35" s="57"/>
      <c r="H35" s="59"/>
      <c r="I35" s="59"/>
      <c r="J35" s="59"/>
      <c r="K35" s="59"/>
      <c r="L35" s="56"/>
      <c r="M35" s="60"/>
    </row>
    <row r="36" spans="1:13" ht="12.75">
      <c r="A36" s="19"/>
      <c r="B36" s="54"/>
      <c r="C36" s="55"/>
      <c r="D36" s="56"/>
      <c r="E36" s="56"/>
      <c r="F36" s="57"/>
      <c r="G36" s="57"/>
      <c r="H36" s="59"/>
      <c r="I36" s="59"/>
      <c r="J36" s="59"/>
      <c r="K36" s="59"/>
      <c r="L36" s="56"/>
      <c r="M36" s="60"/>
    </row>
    <row r="37" spans="1:13" ht="12.75">
      <c r="A37" s="19"/>
      <c r="B37" s="54"/>
      <c r="C37" s="55"/>
      <c r="D37" s="56"/>
      <c r="E37" s="56"/>
      <c r="F37" s="57"/>
      <c r="G37" s="57"/>
      <c r="H37" s="59"/>
      <c r="I37" s="59"/>
      <c r="J37" s="59"/>
      <c r="K37" s="59"/>
      <c r="L37" s="56"/>
      <c r="M37" s="60"/>
    </row>
    <row r="38" spans="1:13" ht="12.75">
      <c r="A38" s="19"/>
      <c r="B38" s="54"/>
      <c r="C38" s="55"/>
      <c r="D38" s="56"/>
      <c r="E38" s="56"/>
      <c r="F38" s="57"/>
      <c r="G38" s="57"/>
      <c r="H38" s="59"/>
      <c r="I38" s="59"/>
      <c r="J38" s="59"/>
      <c r="K38" s="59"/>
      <c r="L38" s="56"/>
      <c r="M38" s="60"/>
    </row>
    <row r="39" spans="1:13" ht="12.75">
      <c r="A39" s="19"/>
      <c r="B39" s="54"/>
      <c r="C39" s="55"/>
      <c r="D39" s="56"/>
      <c r="E39" s="56"/>
      <c r="F39" s="57"/>
      <c r="G39" s="57"/>
      <c r="H39" s="59"/>
      <c r="I39" s="59"/>
      <c r="J39" s="59"/>
      <c r="K39" s="59"/>
      <c r="L39" s="56"/>
      <c r="M39" s="60"/>
    </row>
    <row r="40" spans="1:13" ht="12.75">
      <c r="A40" s="19"/>
      <c r="B40" s="54"/>
      <c r="C40" s="55"/>
      <c r="D40" s="56"/>
      <c r="E40" s="56"/>
      <c r="F40" s="57"/>
      <c r="G40" s="57"/>
      <c r="H40" s="59"/>
      <c r="I40" s="59"/>
      <c r="J40" s="59"/>
      <c r="K40" s="59"/>
      <c r="L40" s="56"/>
      <c r="M40" s="60"/>
    </row>
    <row r="41" spans="1:13" ht="12.75">
      <c r="A41" s="19"/>
      <c r="B41" s="54"/>
      <c r="C41" s="55"/>
      <c r="D41" s="56"/>
      <c r="E41" s="56"/>
      <c r="F41" s="57"/>
      <c r="G41" s="57"/>
      <c r="H41" s="59"/>
      <c r="I41" s="59"/>
      <c r="J41" s="59"/>
      <c r="K41" s="59"/>
      <c r="L41" s="56"/>
      <c r="M41" s="60"/>
    </row>
    <row r="42" spans="1:13" ht="12.75">
      <c r="A42" s="19"/>
      <c r="B42" s="54"/>
      <c r="C42" s="55"/>
      <c r="D42" s="56"/>
      <c r="E42" s="56"/>
      <c r="F42" s="57"/>
      <c r="G42" s="57"/>
      <c r="H42" s="59"/>
      <c r="I42" s="59"/>
      <c r="J42" s="59"/>
      <c r="K42" s="59"/>
      <c r="L42" s="56"/>
      <c r="M42" s="60"/>
    </row>
    <row r="43" spans="1:13" ht="12.75">
      <c r="A43" s="19"/>
      <c r="B43" s="54"/>
      <c r="C43" s="55"/>
      <c r="D43" s="56"/>
      <c r="E43" s="56"/>
      <c r="F43" s="57"/>
      <c r="G43" s="57"/>
      <c r="H43" s="59"/>
      <c r="I43" s="59"/>
      <c r="J43" s="59"/>
      <c r="K43" s="59"/>
      <c r="L43" s="56"/>
      <c r="M43" s="60"/>
    </row>
    <row r="44" spans="1:13" ht="12.75">
      <c r="A44" s="19"/>
      <c r="B44" s="54"/>
      <c r="C44" s="55"/>
      <c r="D44" s="56"/>
      <c r="E44" s="56"/>
      <c r="F44" s="57"/>
      <c r="G44" s="57"/>
      <c r="H44" s="59"/>
      <c r="I44" s="59"/>
      <c r="J44" s="59"/>
      <c r="K44" s="59"/>
      <c r="L44" s="56"/>
      <c r="M44" s="60"/>
    </row>
    <row r="45" spans="1:13" ht="12.75">
      <c r="A45" s="19"/>
      <c r="B45" s="54"/>
      <c r="C45" s="55"/>
      <c r="D45" s="56"/>
      <c r="E45" s="56"/>
      <c r="F45" s="57"/>
      <c r="G45" s="57"/>
      <c r="H45" s="59"/>
      <c r="I45" s="59"/>
      <c r="J45" s="59"/>
      <c r="K45" s="59"/>
      <c r="L45" s="56"/>
      <c r="M45" s="60"/>
    </row>
    <row r="46" spans="1:13" ht="12.75">
      <c r="A46" s="19"/>
      <c r="B46" s="54"/>
      <c r="C46" s="55"/>
      <c r="D46" s="56"/>
      <c r="E46" s="56"/>
      <c r="F46" s="57"/>
      <c r="G46" s="57"/>
      <c r="H46" s="59"/>
      <c r="I46" s="59"/>
      <c r="J46" s="59"/>
      <c r="K46" s="59"/>
      <c r="L46" s="56"/>
      <c r="M46" s="60"/>
    </row>
    <row r="47" spans="1:13" ht="12.75">
      <c r="A47" s="19"/>
      <c r="B47" s="54"/>
      <c r="C47" s="55"/>
      <c r="D47" s="56"/>
      <c r="E47" s="56"/>
      <c r="F47" s="57"/>
      <c r="G47" s="57"/>
      <c r="H47" s="59"/>
      <c r="I47" s="59"/>
      <c r="J47" s="59"/>
      <c r="K47" s="59"/>
      <c r="L47" s="56"/>
      <c r="M47" s="60"/>
    </row>
    <row r="48" spans="1:13" ht="12.75">
      <c r="A48" s="19"/>
      <c r="B48" s="54"/>
      <c r="C48" s="55"/>
      <c r="D48" s="56"/>
      <c r="E48" s="56"/>
      <c r="F48" s="57"/>
      <c r="G48" s="57"/>
      <c r="H48" s="59"/>
      <c r="I48" s="59"/>
      <c r="J48" s="59"/>
      <c r="K48" s="59"/>
      <c r="L48" s="56"/>
      <c r="M48" s="60"/>
    </row>
    <row r="49" spans="1:13" ht="12.75">
      <c r="A49" s="19"/>
      <c r="B49" s="54"/>
      <c r="C49" s="55"/>
      <c r="D49" s="56"/>
      <c r="E49" s="56"/>
      <c r="F49" s="57"/>
      <c r="G49" s="57"/>
      <c r="H49" s="59"/>
      <c r="I49" s="59"/>
      <c r="J49" s="59"/>
      <c r="K49" s="59"/>
      <c r="L49" s="56"/>
      <c r="M49" s="60"/>
    </row>
    <row r="50" spans="1:13" ht="12.75">
      <c r="A50" s="19"/>
      <c r="B50" s="54"/>
      <c r="C50" s="55"/>
      <c r="D50" s="56"/>
      <c r="E50" s="56"/>
      <c r="F50" s="57"/>
      <c r="G50" s="57"/>
      <c r="H50" s="59"/>
      <c r="I50" s="59"/>
      <c r="J50" s="59"/>
      <c r="K50" s="59"/>
      <c r="L50" s="56"/>
      <c r="M50" s="60"/>
    </row>
    <row r="51" spans="1:13" ht="12.75">
      <c r="A51" s="19"/>
      <c r="B51" s="54"/>
      <c r="C51" s="55"/>
      <c r="D51" s="56"/>
      <c r="E51" s="56"/>
      <c r="F51" s="57"/>
      <c r="G51" s="57"/>
      <c r="H51" s="59"/>
      <c r="I51" s="59"/>
      <c r="J51" s="59"/>
      <c r="K51" s="59"/>
      <c r="L51" s="56"/>
      <c r="M51" s="60"/>
    </row>
    <row r="52" spans="1:13" ht="12.75">
      <c r="A52" s="19"/>
      <c r="B52" s="54"/>
      <c r="C52" s="55"/>
      <c r="D52" s="56"/>
      <c r="E52" s="56"/>
      <c r="F52" s="57"/>
      <c r="G52" s="57"/>
      <c r="H52" s="59"/>
      <c r="I52" s="59"/>
      <c r="J52" s="59"/>
      <c r="K52" s="59"/>
      <c r="L52" s="56"/>
      <c r="M52" s="60"/>
    </row>
    <row r="53" spans="1:13" ht="12.75">
      <c r="A53" s="19"/>
      <c r="B53" s="54"/>
      <c r="C53" s="55"/>
      <c r="D53" s="56"/>
      <c r="E53" s="56"/>
      <c r="F53" s="57"/>
      <c r="G53" s="57"/>
      <c r="H53" s="59"/>
      <c r="I53" s="59"/>
      <c r="J53" s="59"/>
      <c r="K53" s="59"/>
      <c r="L53" s="56"/>
      <c r="M53" s="60"/>
    </row>
    <row r="54" spans="1:13" ht="12.75">
      <c r="A54" s="19"/>
      <c r="B54" s="54"/>
      <c r="C54" s="55"/>
      <c r="D54" s="56"/>
      <c r="E54" s="56"/>
      <c r="F54" s="57"/>
      <c r="G54" s="57"/>
      <c r="H54" s="59"/>
      <c r="I54" s="59"/>
      <c r="J54" s="59"/>
      <c r="K54" s="59"/>
      <c r="L54" s="56"/>
      <c r="M54" s="60"/>
    </row>
    <row r="55" spans="1:13" ht="12.75">
      <c r="A55" s="19"/>
      <c r="B55" s="54"/>
      <c r="C55" s="55"/>
      <c r="D55" s="56"/>
      <c r="E55" s="56"/>
      <c r="F55" s="57"/>
      <c r="G55" s="57"/>
      <c r="H55" s="59"/>
      <c r="I55" s="59"/>
      <c r="J55" s="59"/>
      <c r="K55" s="59"/>
      <c r="L55" s="56"/>
      <c r="M55" s="60"/>
    </row>
    <row r="56" spans="1:13" ht="12.75">
      <c r="A56" s="19"/>
      <c r="B56" s="54"/>
      <c r="C56" s="55"/>
      <c r="D56" s="56"/>
      <c r="E56" s="56"/>
      <c r="F56" s="57"/>
      <c r="G56" s="57"/>
      <c r="H56" s="59"/>
      <c r="I56" s="59"/>
      <c r="J56" s="59"/>
      <c r="K56" s="59"/>
      <c r="L56" s="56"/>
      <c r="M56" s="60"/>
    </row>
    <row r="57" spans="1:13" ht="12.75">
      <c r="A57" s="19"/>
      <c r="B57" s="54"/>
      <c r="C57" s="55"/>
      <c r="D57" s="56"/>
      <c r="E57" s="56"/>
      <c r="F57" s="57"/>
      <c r="G57" s="57"/>
      <c r="H57" s="59"/>
      <c r="I57" s="59"/>
      <c r="J57" s="59"/>
      <c r="K57" s="59"/>
      <c r="L57" s="56"/>
      <c r="M57" s="60"/>
    </row>
    <row r="58" spans="1:13" ht="12.75">
      <c r="A58" s="19"/>
      <c r="B58" s="54"/>
      <c r="C58" s="55"/>
      <c r="D58" s="56"/>
      <c r="E58" s="56"/>
      <c r="F58" s="57"/>
      <c r="G58" s="57"/>
      <c r="H58" s="59"/>
      <c r="I58" s="59"/>
      <c r="J58" s="59"/>
      <c r="K58" s="59"/>
      <c r="L58" s="56"/>
      <c r="M58" s="60"/>
    </row>
    <row r="59" spans="1:13" ht="12.75">
      <c r="A59" s="19"/>
      <c r="B59" s="54"/>
      <c r="C59" s="55"/>
      <c r="D59" s="56"/>
      <c r="E59" s="56"/>
      <c r="F59" s="57"/>
      <c r="G59" s="57"/>
      <c r="H59" s="59"/>
      <c r="I59" s="59"/>
      <c r="J59" s="59"/>
      <c r="K59" s="59"/>
      <c r="L59" s="56"/>
      <c r="M59" s="60"/>
    </row>
    <row r="60" spans="1:13" ht="12.75">
      <c r="A60" s="19"/>
      <c r="B60" s="54"/>
      <c r="C60" s="55"/>
      <c r="D60" s="56"/>
      <c r="E60" s="56"/>
      <c r="F60" s="57"/>
      <c r="G60" s="57"/>
      <c r="H60" s="59"/>
      <c r="I60" s="59"/>
      <c r="J60" s="59"/>
      <c r="K60" s="59"/>
      <c r="L60" s="56"/>
      <c r="M60" s="60"/>
    </row>
    <row r="61" spans="1:13" ht="13.5" thickBot="1">
      <c r="A61" s="61"/>
      <c r="B61" s="62"/>
      <c r="C61" s="63"/>
      <c r="D61" s="64"/>
      <c r="E61" s="64"/>
      <c r="F61" s="65"/>
      <c r="G61" s="65"/>
      <c r="H61" s="66"/>
      <c r="I61" s="66"/>
      <c r="J61" s="66"/>
      <c r="K61" s="66"/>
      <c r="L61" s="64"/>
      <c r="M61" s="67"/>
    </row>
    <row r="62" spans="1:13" ht="13.5" thickTop="1">
      <c r="A62" s="68"/>
      <c r="B62" s="68"/>
      <c r="C62" s="55"/>
      <c r="D62" s="55"/>
      <c r="E62" s="55"/>
      <c r="F62" s="58"/>
      <c r="G62" s="69"/>
      <c r="H62" s="69"/>
      <c r="I62" s="69"/>
      <c r="J62" s="69"/>
      <c r="K62" s="69"/>
      <c r="L62" s="70"/>
      <c r="M62" s="70"/>
    </row>
    <row r="63" spans="1:13" ht="15.75">
      <c r="A63" s="85" t="s">
        <v>42</v>
      </c>
      <c r="B63" s="68"/>
      <c r="C63" s="55"/>
      <c r="D63" s="55"/>
      <c r="E63" s="55"/>
      <c r="F63" s="58"/>
      <c r="G63" s="58"/>
      <c r="H63" s="58"/>
      <c r="I63" s="58"/>
      <c r="J63" s="58"/>
      <c r="K63" s="58"/>
      <c r="L63" s="55"/>
      <c r="M63" s="55"/>
    </row>
    <row r="64" spans="1:13" ht="15.75">
      <c r="A64" s="4"/>
      <c r="B64" s="68"/>
      <c r="C64" s="55"/>
      <c r="D64" s="86" t="s">
        <v>43</v>
      </c>
      <c r="E64" s="55"/>
      <c r="F64" s="58"/>
      <c r="G64" s="58"/>
      <c r="H64" s="58"/>
      <c r="I64" s="58"/>
      <c r="J64" s="58"/>
      <c r="K64" s="58"/>
      <c r="L64" s="55"/>
      <c r="M64" s="55"/>
    </row>
    <row r="65" spans="1:13" ht="12.75">
      <c r="A65" s="4"/>
      <c r="B65" s="68"/>
      <c r="C65" s="55"/>
      <c r="D65" s="55"/>
      <c r="E65" s="55"/>
      <c r="F65" s="58"/>
      <c r="G65" s="58"/>
      <c r="H65" s="58"/>
      <c r="I65" s="58"/>
      <c r="J65" s="58"/>
      <c r="K65" s="58"/>
      <c r="L65" s="55"/>
      <c r="M65" s="55"/>
    </row>
    <row r="66" spans="1:13" ht="12.75">
      <c r="A66" s="4"/>
      <c r="B66" s="68"/>
      <c r="C66" s="55"/>
      <c r="D66" s="55"/>
      <c r="E66" s="55"/>
      <c r="F66" s="58"/>
      <c r="G66" s="58"/>
      <c r="H66" s="58"/>
      <c r="I66" s="58"/>
      <c r="J66" s="58"/>
      <c r="K66" s="58"/>
      <c r="L66" s="55"/>
      <c r="M66" s="55"/>
    </row>
    <row r="67" spans="1:13" ht="12.75">
      <c r="A67" s="4"/>
      <c r="B67" s="68"/>
      <c r="C67" s="55"/>
      <c r="D67" s="55"/>
      <c r="E67" s="55"/>
      <c r="F67" s="58"/>
      <c r="G67" s="58"/>
      <c r="H67" s="58"/>
      <c r="I67" s="58"/>
      <c r="J67" s="58"/>
      <c r="K67" s="58"/>
      <c r="L67" s="55"/>
      <c r="M67" s="55"/>
    </row>
    <row r="68" spans="7:13" ht="12.75">
      <c r="G68" s="58"/>
      <c r="H68" s="58"/>
      <c r="I68" s="58"/>
      <c r="J68" s="58"/>
      <c r="K68" s="58"/>
      <c r="L68" s="55"/>
      <c r="M68" s="55"/>
    </row>
    <row r="69" spans="2:13" ht="12.75">
      <c r="B69" s="4"/>
      <c r="G69" s="58"/>
      <c r="H69" s="58"/>
      <c r="I69" s="58"/>
      <c r="J69" s="58"/>
      <c r="K69" s="58"/>
      <c r="L69" s="55"/>
      <c r="M69" s="55"/>
    </row>
    <row r="70" spans="2:13" ht="12.75">
      <c r="B70" s="4"/>
      <c r="G70" s="58"/>
      <c r="H70" s="58"/>
      <c r="I70" s="58"/>
      <c r="J70" s="58"/>
      <c r="K70" s="58"/>
      <c r="L70" s="55"/>
      <c r="M70" s="55"/>
    </row>
    <row r="71" spans="2:13" ht="12.75">
      <c r="B71" s="4"/>
      <c r="G71" s="58"/>
      <c r="H71" s="58"/>
      <c r="I71" s="58"/>
      <c r="J71" s="58"/>
      <c r="K71" s="58"/>
      <c r="L71" s="55"/>
      <c r="M71" s="55"/>
    </row>
    <row r="72" spans="2:13" ht="12.75">
      <c r="B72" s="4"/>
      <c r="F72" s="1"/>
      <c r="G72" s="58"/>
      <c r="H72" s="58"/>
      <c r="I72" s="58"/>
      <c r="J72" s="58"/>
      <c r="K72" s="58"/>
      <c r="L72" s="55"/>
      <c r="M72" s="55"/>
    </row>
    <row r="73" spans="6:13" ht="12.75">
      <c r="F73" s="1"/>
      <c r="G73" s="58"/>
      <c r="H73" s="58"/>
      <c r="I73" s="58"/>
      <c r="J73" s="58"/>
      <c r="K73" s="58"/>
      <c r="L73" s="55"/>
      <c r="M73" s="55"/>
    </row>
    <row r="74" spans="7:13" ht="12.75">
      <c r="G74" s="58"/>
      <c r="H74" s="58"/>
      <c r="I74" s="58"/>
      <c r="J74" s="58"/>
      <c r="K74" s="58"/>
      <c r="L74" s="55"/>
      <c r="M74" s="55"/>
    </row>
    <row r="75" spans="7:13" ht="12.75">
      <c r="G75" s="1"/>
      <c r="H75" s="1"/>
      <c r="I75" s="1"/>
      <c r="J75" s="1"/>
      <c r="K75" s="1"/>
      <c r="L75" s="1"/>
      <c r="M75" s="1"/>
    </row>
    <row r="76" spans="7:13" ht="12.75">
      <c r="G76" s="1"/>
      <c r="H76" s="1"/>
      <c r="I76" s="1"/>
      <c r="J76" s="1"/>
      <c r="K76" s="1"/>
      <c r="L76" s="1"/>
      <c r="M76" s="1"/>
    </row>
    <row r="77" spans="2:13" ht="12.75">
      <c r="B77" s="71"/>
      <c r="G77" s="1"/>
      <c r="H77" s="1"/>
      <c r="I77" s="1"/>
      <c r="J77" s="1"/>
      <c r="K77" s="1"/>
      <c r="L77" s="1"/>
      <c r="M77" s="1"/>
    </row>
    <row r="78" spans="7:13" ht="12.75">
      <c r="G78" s="1"/>
      <c r="H78" s="1"/>
      <c r="I78" s="1"/>
      <c r="J78" s="1"/>
      <c r="K78" s="1"/>
      <c r="L78" s="1"/>
      <c r="M78" s="1"/>
    </row>
    <row r="79" spans="7:13" ht="12.75">
      <c r="G79" s="1"/>
      <c r="H79" s="1"/>
      <c r="I79" s="1"/>
      <c r="J79" s="1"/>
      <c r="K79" s="1"/>
      <c r="L79" s="1"/>
      <c r="M79" s="1"/>
    </row>
    <row r="80" spans="7:13" ht="12.75">
      <c r="G80" s="1"/>
      <c r="H80" s="1"/>
      <c r="I80" s="1"/>
      <c r="J80" s="1"/>
      <c r="K80" s="1"/>
      <c r="L80" s="1"/>
      <c r="M80" s="1"/>
    </row>
    <row r="81" spans="7:13" ht="12.75">
      <c r="G81" s="1"/>
      <c r="H81" s="1"/>
      <c r="I81" s="1"/>
      <c r="J81" s="1"/>
      <c r="K81" s="1"/>
      <c r="L81" s="1"/>
      <c r="M81" s="1"/>
    </row>
    <row r="82" spans="7:13" ht="12.75">
      <c r="G82" s="1"/>
      <c r="H82" s="1"/>
      <c r="I82" s="1"/>
      <c r="J82" s="1"/>
      <c r="K82" s="1"/>
      <c r="L82" s="1"/>
      <c r="M82" s="1"/>
    </row>
    <row r="83" spans="7:13" ht="12.75">
      <c r="G83" s="1"/>
      <c r="H83" s="1"/>
      <c r="I83" s="1"/>
      <c r="J83" s="1"/>
      <c r="K83" s="1"/>
      <c r="L83" s="1"/>
      <c r="M83" s="1"/>
    </row>
    <row r="84" spans="7:13" ht="12.75">
      <c r="G84" s="1"/>
      <c r="H84" s="1"/>
      <c r="I84" s="1"/>
      <c r="J84" s="1"/>
      <c r="K84" s="1"/>
      <c r="L84" s="1"/>
      <c r="M84" s="1"/>
    </row>
    <row r="85" spans="7:13" ht="12.75">
      <c r="G85" s="1"/>
      <c r="H85" s="1"/>
      <c r="I85" s="1"/>
      <c r="J85" s="1"/>
      <c r="K85" s="1"/>
      <c r="L85" s="1"/>
      <c r="M85" s="1"/>
    </row>
    <row r="86" spans="7:13" ht="12.75">
      <c r="G86" s="1"/>
      <c r="H86" s="1"/>
      <c r="I86" s="1"/>
      <c r="J86" s="1"/>
      <c r="K86" s="1"/>
      <c r="L86" s="1"/>
      <c r="M86" s="1"/>
    </row>
  </sheetData>
  <sheetProtection/>
  <mergeCells count="20">
    <mergeCell ref="E23:F24"/>
    <mergeCell ref="E25:F25"/>
    <mergeCell ref="G23:M24"/>
    <mergeCell ref="D1:F1"/>
    <mergeCell ref="A2:M2"/>
    <mergeCell ref="A23:A27"/>
    <mergeCell ref="B23:B27"/>
    <mergeCell ref="C23:D24"/>
    <mergeCell ref="C25:D25"/>
    <mergeCell ref="C26:C28"/>
    <mergeCell ref="G25:M25"/>
    <mergeCell ref="G26:G28"/>
    <mergeCell ref="I26:I28"/>
    <mergeCell ref="J26:K26"/>
    <mergeCell ref="M26:M28"/>
    <mergeCell ref="D26:D28"/>
    <mergeCell ref="E26:E28"/>
    <mergeCell ref="F26:F28"/>
    <mergeCell ref="L26:L28"/>
    <mergeCell ref="H26:H28"/>
  </mergeCells>
  <printOptions horizontalCentered="1"/>
  <pageMargins left="0.75" right="0.75" top="1" bottom="1" header="0" footer="0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r.vizcaino</cp:lastModifiedBy>
  <cp:lastPrinted>2013-04-05T14:40:13Z</cp:lastPrinted>
  <dcterms:created xsi:type="dcterms:W3CDTF">2003-03-10T11:36:21Z</dcterms:created>
  <dcterms:modified xsi:type="dcterms:W3CDTF">2013-04-05T14:43:43Z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